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gloria.ortiz\Documents\"/>
    </mc:Choice>
  </mc:AlternateContent>
  <xr:revisionPtr revIDLastSave="0" documentId="13_ncr:1_{72F337BE-C814-4FF6-81E2-237D3715AE00}" xr6:coauthVersionLast="47" xr6:coauthVersionMax="47" xr10:uidLastSave="{00000000-0000-0000-0000-000000000000}"/>
  <bookViews>
    <workbookView xWindow="-120" yWindow="-120" windowWidth="29040" windowHeight="15720" firstSheet="1" activeTab="1" xr2:uid="{F060E4E4-F0AC-4233-95EC-394D0CE949F7}"/>
  </bookViews>
  <sheets>
    <sheet name="CONTRATOS 2025" sheetId="1" state="hidden" r:id="rId1"/>
    <sheet name="CONTRATOS 2025 (2)" sheetId="2" r:id="rId2"/>
  </sheets>
  <definedNames>
    <definedName name="_xlnm._FilterDatabase" localSheetId="0" hidden="1">'CONTRATOS 2025'!$B$8:$S$210</definedName>
    <definedName name="_xlnm._FilterDatabase" localSheetId="1" hidden="1">'CONTRATOS 2025 (2)'!$A$8:$CE$210</definedName>
    <definedName name="_Hlk215500125" localSheetId="0">'CONTRATOS 2025'!$E$188</definedName>
    <definedName name="_Hlk215500125" localSheetId="1">'CONTRATOS 2025 (2)'!$H$188</definedName>
    <definedName name="_Hlk215501679" localSheetId="0">'CONTRATOS 2025'!$D$190</definedName>
    <definedName name="_Hlk215501679" localSheetId="1">'CONTRATOS 2025 (2)'!$G$190</definedName>
    <definedName name="_xlnm.Print_Titles" localSheetId="0">'CONTRATOS 2025'!$4:$8</definedName>
    <definedName name="_xlnm.Print_Titles" localSheetId="1">'CONTRATOS 2025 (2)'!$4:$8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9" i="2" l="1"/>
  <c r="K210" i="2" s="1"/>
  <c r="F209" i="2"/>
  <c r="F208" i="2"/>
  <c r="F207" i="2"/>
  <c r="F206" i="2"/>
  <c r="F205" i="2"/>
  <c r="F204" i="2"/>
  <c r="F203" i="2"/>
  <c r="F202" i="2"/>
  <c r="F201" i="2"/>
  <c r="F200" i="2"/>
  <c r="F199" i="2"/>
  <c r="F198" i="2"/>
  <c r="F197" i="2"/>
  <c r="F194" i="2"/>
  <c r="F193" i="2"/>
  <c r="F192" i="2"/>
  <c r="F191" i="2"/>
  <c r="F190" i="2"/>
  <c r="F189" i="2"/>
  <c r="F188" i="2"/>
  <c r="F187" i="2"/>
  <c r="C186" i="2"/>
  <c r="F186" i="2"/>
  <c r="F185" i="2"/>
  <c r="F184" i="2"/>
  <c r="F183" i="2"/>
  <c r="F180" i="2"/>
  <c r="F181" i="2"/>
  <c r="F178" i="2"/>
  <c r="F176" i="2"/>
  <c r="E176" i="2"/>
  <c r="F174" i="2"/>
  <c r="F165" i="2"/>
  <c r="F164" i="2"/>
  <c r="F163" i="2"/>
  <c r="F161" i="2"/>
  <c r="F159" i="2"/>
  <c r="F157" i="2"/>
  <c r="F156" i="2"/>
  <c r="F155" i="2"/>
  <c r="F153" i="2"/>
  <c r="F152" i="2"/>
  <c r="F151" i="2"/>
  <c r="F150" i="2"/>
  <c r="F149" i="2"/>
  <c r="F148" i="2"/>
  <c r="F147" i="2"/>
  <c r="F146" i="2"/>
  <c r="F143" i="2"/>
  <c r="F140" i="2"/>
  <c r="E168" i="2"/>
  <c r="C168" i="2"/>
  <c r="F137" i="2"/>
  <c r="F136" i="2"/>
  <c r="F128" i="2"/>
  <c r="F127" i="2"/>
  <c r="F125" i="2"/>
  <c r="F124" i="2"/>
  <c r="F123" i="2"/>
  <c r="F122" i="2"/>
  <c r="F121" i="2"/>
  <c r="F108" i="2"/>
  <c r="F107" i="2"/>
  <c r="E107" i="2"/>
  <c r="F106" i="2"/>
  <c r="F105" i="2"/>
  <c r="F160" i="2"/>
  <c r="F104" i="2"/>
  <c r="F103" i="2"/>
  <c r="C103" i="2"/>
  <c r="F102" i="2"/>
  <c r="F93" i="2"/>
  <c r="F92" i="2"/>
  <c r="F91" i="2"/>
  <c r="F90" i="2"/>
  <c r="F89" i="2"/>
  <c r="F87" i="2"/>
  <c r="F86" i="2"/>
  <c r="F116" i="2"/>
  <c r="F84" i="2"/>
  <c r="F195" i="2"/>
  <c r="F144" i="2"/>
  <c r="E83" i="2"/>
  <c r="F83" i="2"/>
  <c r="C83" i="2"/>
  <c r="F126" i="2"/>
  <c r="F85" i="2"/>
  <c r="F154" i="2"/>
  <c r="F88" i="2"/>
  <c r="C88" i="2"/>
  <c r="F82" i="2"/>
  <c r="F81" i="2"/>
  <c r="F80" i="2"/>
  <c r="F79" i="2"/>
  <c r="F78" i="2"/>
  <c r="F76" i="2"/>
  <c r="F75" i="2"/>
  <c r="F74" i="2"/>
  <c r="F73" i="2"/>
  <c r="F72" i="2"/>
  <c r="F71" i="2"/>
  <c r="F70" i="2"/>
  <c r="F179" i="2"/>
  <c r="C69" i="2"/>
  <c r="F69" i="2"/>
  <c r="F94" i="2"/>
  <c r="F68" i="2"/>
  <c r="F67" i="2"/>
  <c r="F66" i="2"/>
  <c r="F65" i="2"/>
  <c r="F64" i="2"/>
  <c r="F63" i="2"/>
  <c r="F62" i="2"/>
  <c r="F61" i="2"/>
  <c r="F60" i="2"/>
  <c r="C60" i="2"/>
  <c r="F77" i="2"/>
  <c r="F59" i="2"/>
  <c r="F58" i="2"/>
  <c r="F145" i="2"/>
  <c r="F57" i="2"/>
  <c r="C57" i="2"/>
  <c r="F56" i="2"/>
  <c r="C56" i="2"/>
  <c r="F55" i="2"/>
  <c r="F162" i="2"/>
  <c r="F117" i="2"/>
  <c r="E141" i="2"/>
  <c r="C53" i="2"/>
  <c r="F52" i="2"/>
  <c r="F51" i="2"/>
  <c r="F50" i="2"/>
  <c r="F177" i="2"/>
  <c r="F138" i="2"/>
  <c r="F49" i="2"/>
  <c r="C49" i="2"/>
  <c r="F167" i="2"/>
  <c r="C167" i="2"/>
  <c r="F48" i="2"/>
  <c r="C48" i="2"/>
  <c r="F47" i="2"/>
  <c r="C47" i="2"/>
  <c r="F46" i="2"/>
  <c r="C46" i="2"/>
  <c r="F175" i="2"/>
  <c r="F120" i="2"/>
  <c r="F129" i="2"/>
  <c r="F182" i="2"/>
  <c r="F142" i="2"/>
  <c r="E142" i="2"/>
  <c r="C44" i="2"/>
  <c r="F44" i="2" s="1"/>
  <c r="F43" i="2"/>
  <c r="F42" i="2"/>
  <c r="C42" i="2"/>
  <c r="F41" i="2"/>
  <c r="C41" i="2"/>
  <c r="F40" i="2"/>
  <c r="F39" i="2"/>
  <c r="F118" i="2"/>
  <c r="F38" i="2"/>
  <c r="E38" i="2"/>
  <c r="F169" i="2"/>
  <c r="E169" i="2"/>
  <c r="C169" i="2"/>
  <c r="F130" i="2"/>
  <c r="E130" i="2"/>
  <c r="F37" i="2"/>
  <c r="C37" i="2"/>
  <c r="E37" i="2"/>
  <c r="F170" i="2"/>
  <c r="E170" i="2"/>
  <c r="C170" i="2"/>
  <c r="F36" i="2"/>
  <c r="C36" i="2"/>
  <c r="F35" i="2"/>
  <c r="C35" i="2"/>
  <c r="F171" i="2"/>
  <c r="E171" i="2"/>
  <c r="C171" i="2"/>
  <c r="F131" i="2"/>
  <c r="F34" i="2"/>
  <c r="C34" i="2"/>
  <c r="F135" i="2"/>
  <c r="F166" i="2"/>
  <c r="E166" i="2"/>
  <c r="C166" i="2"/>
  <c r="E135" i="2"/>
  <c r="F33" i="2"/>
  <c r="C33" i="2"/>
  <c r="F172" i="2"/>
  <c r="E172" i="2"/>
  <c r="C172" i="2"/>
  <c r="C32" i="2"/>
  <c r="F133" i="2"/>
  <c r="F32" i="2"/>
  <c r="F158" i="2"/>
  <c r="F119" i="2"/>
  <c r="F31" i="2"/>
  <c r="F30" i="2"/>
  <c r="F29" i="2"/>
  <c r="C29" i="2"/>
  <c r="F196" i="2"/>
  <c r="C45" i="2"/>
  <c r="F45" i="2" s="1"/>
  <c r="F28" i="2"/>
  <c r="F114" i="2"/>
  <c r="F27" i="2"/>
  <c r="F26" i="2"/>
  <c r="F25" i="2"/>
  <c r="F24" i="2"/>
  <c r="F23" i="2"/>
  <c r="F113" i="2"/>
  <c r="F112" i="2"/>
  <c r="F22" i="2"/>
  <c r="F111" i="2"/>
  <c r="F21" i="2"/>
  <c r="F20" i="2"/>
  <c r="F19" i="2"/>
  <c r="F18" i="2"/>
  <c r="F139" i="2"/>
  <c r="F17" i="2"/>
  <c r="F16" i="2"/>
  <c r="F115" i="2"/>
  <c r="F14" i="2"/>
  <c r="F13" i="2"/>
  <c r="F109" i="2"/>
  <c r="F12" i="2"/>
  <c r="F11" i="2"/>
  <c r="F10" i="2"/>
  <c r="C121" i="2"/>
  <c r="I214" i="2"/>
  <c r="I212" i="2"/>
  <c r="I213" i="2"/>
  <c r="I355" i="1"/>
  <c r="H121" i="1"/>
  <c r="H355" i="1"/>
  <c r="F214" i="1"/>
  <c r="F212" i="1"/>
  <c r="F213" i="1"/>
  <c r="I210" i="1"/>
  <c r="H210" i="1"/>
  <c r="K35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Luz Myrian Osorio Cuellar</author>
    <author>Luz Miriam Osorio</author>
  </authors>
  <commentList>
    <comment ref="R27" authorId="0" shapeId="0" xr:uid="{705965E9-ADBB-4675-BEBA-127B511EB55C}">
      <text>
        <r>
          <rPr>
            <b/>
            <sz val="9"/>
            <color indexed="81"/>
            <rFont val="Tahoma"/>
            <family val="2"/>
          </rPr>
          <t>Luz Myrian Osorio Cuellar:</t>
        </r>
        <r>
          <rPr>
            <sz val="9"/>
            <color indexed="81"/>
            <rFont val="Tahoma"/>
            <family val="2"/>
          </rPr>
          <t xml:space="preserve">
</t>
        </r>
      </text>
    </comment>
    <comment ref="D64" authorId="1" shapeId="0" xr:uid="{117CE3C0-D072-473B-8F1D-C17517249EE2}">
      <text>
        <r>
          <rPr>
            <b/>
            <sz val="9"/>
            <color indexed="81"/>
            <rFont val="Tahoma"/>
            <family val="2"/>
          </rPr>
          <t>Luz Miriam Osorio:</t>
        </r>
        <r>
          <rPr>
            <sz val="9"/>
            <color indexed="81"/>
            <rFont val="Tahoma"/>
            <family val="2"/>
          </rPr>
          <t xml:space="preserve">
</t>
        </r>
      </text>
    </comment>
    <comment ref="R114" authorId="0" shapeId="0" xr:uid="{F75BE49C-C99B-4BF7-8D39-87E3FC73EB06}">
      <text>
        <r>
          <rPr>
            <b/>
            <sz val="9"/>
            <color indexed="81"/>
            <rFont val="Tahoma"/>
            <family val="2"/>
          </rPr>
          <t>Luz Myrian Osorio Cuellar:</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Luz Miriam Osorio</author>
  </authors>
  <commentList>
    <comment ref="G64" authorId="0" shapeId="0" xr:uid="{41BAA9F4-0E01-4CC3-8F7C-B093D5E6FF91}">
      <text>
        <r>
          <rPr>
            <b/>
            <sz val="9"/>
            <color indexed="81"/>
            <rFont val="Tahoma"/>
            <family val="2"/>
          </rPr>
          <t>Luz Miriam Osorio:</t>
        </r>
        <r>
          <rPr>
            <sz val="9"/>
            <color indexed="81"/>
            <rFont val="Tahoma"/>
            <family val="2"/>
          </rPr>
          <t xml:space="preserve">
</t>
        </r>
      </text>
    </comment>
  </commentList>
</comments>
</file>

<file path=xl/sharedStrings.xml><?xml version="1.0" encoding="utf-8"?>
<sst xmlns="http://schemas.openxmlformats.org/spreadsheetml/2006/main" count="3236" uniqueCount="1307">
  <si>
    <t>1.-   RELACION DE CONTRATOS DE SUMINISTROS, OBRA CIVIL, CONSULTORIA, INTERVENTORIA Y PRESTACION DE SERVICIOS DE ENERO A DICIEMBRE AÑO 2025.</t>
  </si>
  <si>
    <t>NUMERO
AÑO
2025.</t>
  </si>
  <si>
    <t>NOMBRE O RAZON SOCIAL CONTRATISTAY SU IDENTIFICACION</t>
  </si>
  <si>
    <t>OBJETO DEL CONTRATO</t>
  </si>
  <si>
    <t>CLASE DE CONTRATO</t>
  </si>
  <si>
    <t>REGISTRO PRESUPUEST. INICIAL</t>
  </si>
  <si>
    <t>VALOR INICIA DEL CONTRATO</t>
  </si>
  <si>
    <t>VALOR  DEL REAJUSTE</t>
  </si>
  <si>
    <t>REGISTRO PRESUP. REAJUSTE.</t>
  </si>
  <si>
    <t>TERMINO  INICIAL DEL  CONTRATO</t>
  </si>
  <si>
    <t>PRORROGA O RENOVACION EN TIEMPO.</t>
  </si>
  <si>
    <t>ESTABLECER QUIEN EFECTUA LA INTEVENT.</t>
  </si>
  <si>
    <t>PORCENTAJE DE EJECUCION</t>
  </si>
  <si>
    <t>FECHA DE INICIO Y TERMINACION</t>
  </si>
  <si>
    <r>
      <t>CONV. DPTO</t>
    </r>
    <r>
      <rPr>
        <sz val="8"/>
        <rFont val="Arial"/>
        <family val="2"/>
      </rPr>
      <t xml:space="preserve">. </t>
    </r>
    <r>
      <rPr>
        <b/>
        <sz val="8"/>
        <rFont val="Arial"/>
        <family val="2"/>
      </rPr>
      <t>Y OTRAS ENTIDADES</t>
    </r>
  </si>
  <si>
    <t>NUMERO DE PROCESO</t>
  </si>
  <si>
    <t>PROCESO EJECUTADO</t>
  </si>
  <si>
    <t>NUMERO DE FOLIOS</t>
  </si>
  <si>
    <t>001-
2025-01-07</t>
  </si>
  <si>
    <t>MARIA FERNANDA GUEVARA CADENA
C,C. 51.804.644 - 1</t>
  </si>
  <si>
    <t>Es el arrendamiento de un bien inmueble para el funcionamiento de la oficina de servicios publicos domiciliarios de acueducto, alcantarillado y aseo de la Entidad, en el Muncipio de Paicol- Huila.</t>
  </si>
  <si>
    <t>ARRENDAMIENTO</t>
  </si>
  <si>
    <t>212100100703
Comp: 189
479401</t>
  </si>
  <si>
    <t>212020200703
Comp: 920
483543</t>
  </si>
  <si>
    <t>A partir del Acta Inicio hasta el 08 Septiembre de 2025</t>
  </si>
  <si>
    <t>04 Meses</t>
  </si>
  <si>
    <t>NORMA CONSTANZA SALAS VARGAS</t>
  </si>
  <si>
    <t xml:space="preserve">INC: 2025- 01- 09
TMC: 2025- 09-08
Acta: </t>
  </si>
  <si>
    <t>R.P.</t>
  </si>
  <si>
    <t>C.D</t>
  </si>
  <si>
    <t>077 -
2025-09-30</t>
  </si>
  <si>
    <t>002-
2025-01-15</t>
  </si>
  <si>
    <t>LIMPIEZA TOTAL S.A.S
R.L. ISABEL OSORIO GUTIERREZ
NIT: 813.003.695 - 1</t>
  </si>
  <si>
    <t>Prestar los servicios de apoyo a la conduccion de vehiculos compatadores, servicio de barrido y recoleccion de residuos solidos  hasta el sitio de disposicion finbal, conductores,  de aseo, cafeteria.</t>
  </si>
  <si>
    <t>PRESTACION DE SERVICIOS</t>
  </si>
  <si>
    <t>212020200803
212020200604
Comp: 203
479404</t>
  </si>
  <si>
    <t>A partir del Acta Inicio hasta el 30 Diciembre de 2025</t>
  </si>
  <si>
    <t>WILLIAM REYES</t>
  </si>
  <si>
    <t xml:space="preserve">INC: 2025- 01-16
TMC: 2025- 12-30
Acta: </t>
  </si>
  <si>
    <t>523 -
2025- 12- 30</t>
  </si>
  <si>
    <t>003-
2025-01-15</t>
  </si>
  <si>
    <t>MILER YONATAN PASTRANA PANTEVEZ
C.C. 1.075.181.874 -4</t>
  </si>
  <si>
    <t xml:space="preserve">Prestacion de servicio profesionales como de asesoria juridica en el ambito del derecho administrativo y contractual </t>
  </si>
  <si>
    <t>212100100803
Comp: 204
479402</t>
  </si>
  <si>
    <t>DIEGO NELSON TAVAREZ  LOSADA</t>
  </si>
  <si>
    <t>128 -
2025- 12- 30</t>
  </si>
  <si>
    <t>004-
2025-01-16</t>
  </si>
  <si>
    <t>JUAN MANUEL SANCHEZ MONTAÑA
C.C. 1.075.239.640 -</t>
  </si>
  <si>
    <t>Prestar Los Servicios de  apoyo a la gestion l Para El Mantenimiento Preventivo Y Correctivo A La Plataforma Tecnológica (Equipos De Cómputo, Impresoras Y Ups) Asistencia Técnica Presencial, Soporte Y Administración De Servidores (Servidor Aplicativo Diagnostico Rural, Aplicativa Extranet, Servidor De Archivo, Servidor De Backus, Directorio Activo, Gci Y Servidor Firewall, Servidor De Dominio, Servidor Directivo Activo), Para La Plataforma Tecnológica, De La Sociedad De Acueducto. Alcantarillado Y Aseo Aguas Del Huila S.A E.Sp.</t>
  </si>
  <si>
    <t>212100100803
Comp:  208
479403</t>
  </si>
  <si>
    <t>06 MESES.</t>
  </si>
  <si>
    <t>INC: 2025- 01- 17
TMC: 2025- 07-16
Acta: 073/2025</t>
  </si>
  <si>
    <t>LIQUIDADO</t>
  </si>
  <si>
    <t>158 -
2025- 07- 30</t>
  </si>
  <si>
    <t>005-
2025-01-16</t>
  </si>
  <si>
    <t>CLARA MIREYA RICAURTE MURCIA
C.C. 55.160.423 - 8</t>
  </si>
  <si>
    <t>Prestar los servicios profesionales de apoyo como Ing. Civil  al seguimiento del plan de inversion y metas del plan de desarrollo Departamental 2024- 2027 en el sector de agua potable y saneamiento basico que adelanta la Entidad a traves de la subgerencia tecnica y opertiva.</t>
  </si>
  <si>
    <t>212100100803
Comp: 206
479407</t>
  </si>
  <si>
    <t>06 MESES</t>
  </si>
  <si>
    <t>ESPERANZA ORTIZ MARTINEZ</t>
  </si>
  <si>
    <t>INC: 2025- 01- 17
TMC: 2025- 07-16
Acta: 072/2025</t>
  </si>
  <si>
    <t>137 -
2025-07-30</t>
  </si>
  <si>
    <t>006-
2025-01-16</t>
  </si>
  <si>
    <t>SEGURIDAD EL MACIZO LTDA       NIT. 900.472.974-8</t>
  </si>
  <si>
    <t>Contratación del servicio de Seguridad y Vigilancia privada alarma y fija, apoyada con medios tecnologicos durante las 2 horas del día en los siete (7) días de la semana y servicio de  seguridad y vigilancia privada armada fija apoyada con medios tecnologios 12 horas del día durante cinco días de la semana para la salvarguarda de los Bienes Mubles e inmuebles de las instalaciones de la  ASEO AGUAS S.A E.S.P</t>
  </si>
  <si>
    <t>212020200801
Comp: 213
479424</t>
  </si>
  <si>
    <t>11  MESES Y 15 DIAS</t>
  </si>
  <si>
    <t>MARIA ISABEL ROJAS CUELLAR</t>
  </si>
  <si>
    <t xml:space="preserve">INC: 2025- 01- 16
TMC: 2025- 12- 30
ACTA: </t>
  </si>
  <si>
    <t>148 -
20215- 12- 31</t>
  </si>
  <si>
    <t>007
2025-01-16</t>
  </si>
  <si>
    <t>ANA GRACIELA JARAMILLO RESTREPO
C.C. 40. 732.266 - 9</t>
  </si>
  <si>
    <t xml:space="preserve">Prestar los servicios profesionales de apoyo en actividades del gestor PDA Huila. </t>
  </si>
  <si>
    <t>212020200828
Comp: 215
479430</t>
  </si>
  <si>
    <t>JUAN CARLOS BERJAN BAHAMON</t>
  </si>
  <si>
    <t>INC: 2025- 01- 27
TMC: 2025- 07- 26
ACTA: 080/2025</t>
  </si>
  <si>
    <t>231 -
2025-07- 30</t>
  </si>
  <si>
    <t>008-
2025-01-17</t>
  </si>
  <si>
    <t>MICHAEL DANIEL ORDOÑEZ PALOMAR
C.C.  1.007.576.104 - 6</t>
  </si>
  <si>
    <t xml:space="preserve">Prestar los servicios profesionales en el area en el area de planeacion y capacitacionen el cumplimiento decreto1499 de 2019 MPG y desarrollo de programas institucionales de responsabilidad empresarialacordes a su objeto Social.. </t>
  </si>
  <si>
    <t>212100100803
Comp: 218
479506</t>
  </si>
  <si>
    <t>INC: 2025- 01- 20
TMC: 2025- 12- 30
ACTA:</t>
  </si>
  <si>
    <t>R.P</t>
  </si>
  <si>
    <t>171 -
2025- 12- 30</t>
  </si>
  <si>
    <t>009-
2025-01-17</t>
  </si>
  <si>
    <t>SPD CONSULTORES SAS
R.L. HERNANDO MORENO VARGAS
NIT: 901.198.450 - 1</t>
  </si>
  <si>
    <t>Asistencia tecnica en el cargue unico de informacion de servicios publicos SUI  en el marco de las funcxiones del Gestor PDA HUILA.</t>
  </si>
  <si>
    <t>212020200828
Comp: 217
479508</t>
  </si>
  <si>
    <t>02 MESES</t>
  </si>
  <si>
    <t>FABIO FERNANDO NIETO</t>
  </si>
  <si>
    <t>INC: 2025- 01- 21
TMC: 2025- 03- 20
ACTA: 037- 2025</t>
  </si>
  <si>
    <t>558-
2025- 03- 30</t>
  </si>
  <si>
    <t>010-
2025- 01- 1X</t>
  </si>
  <si>
    <t>INGENERIA Y CONSULTORIA INTEGRAL S.A.S.
R.L. JESSIKA MARIA ESCOBAR ROJAS
NIT: 900.137.783 - 2</t>
  </si>
  <si>
    <t xml:space="preserve">Interv. Contractual tecnica, admtivo, financxiea contable, social ambiental juridica para ejecucion de los proyectos Estudios y Diseños para la Const. Sistema de Acueducto de la zona urbana de Municipio de Agrado- Estudios, Diseños para la Const. Del Plan Maestro de Acueducto del Municipio de Colombia - y Estudios. Diseños para la Const. Plan Maestro de Alcantarillado Sanitario y Pluvial Corregimiento de Bruselas de Municipio de Pitalito Departamento del Huila. </t>
  </si>
  <si>
    <t>INTERVENTORIA</t>
  </si>
  <si>
    <t>232010100103190903
Comp: 258
480608</t>
  </si>
  <si>
    <t>CLARA MIREYA RICAURTE MURCIA</t>
  </si>
  <si>
    <t>INC: 2025- 02- 27
TMC: 2026- 12- 26
ACTA:</t>
  </si>
  <si>
    <t>PDA. FIA</t>
  </si>
  <si>
    <t>AHCMAIN01-024</t>
  </si>
  <si>
    <t>392 -
2025-08-30</t>
  </si>
  <si>
    <t>011-
2025-01-1X</t>
  </si>
  <si>
    <t>MIGUEL ANTONIO MOTTA ARTUNDUAGA                                          CC. 1.079.180.667-1</t>
  </si>
  <si>
    <t xml:space="preserve">Prestar los servicios de apoyo tecnico al area de planeación y capacitación. Apoyando las actividades de cargue de información de las plataformas SIGEVAS, TBG HUILA, SPI e indicadores del Gestor. </t>
  </si>
  <si>
    <t>212100100803
Comp: 262
479710</t>
  </si>
  <si>
    <t>INC: 2025- 01- 22
TMC: 2025- 07-21
ACTA: 074/2025</t>
  </si>
  <si>
    <t>172 -
2025- 07-30</t>
  </si>
  <si>
    <t>012-
2025-01-20</t>
  </si>
  <si>
    <t>MARO FALLA CHICO
C.C. 12.128.620 - 1</t>
  </si>
  <si>
    <t>Prestar los servicios Profesionales como Revisor Fiscal de la Empresa AGUAS DEL HUILA S.A. ESP.</t>
  </si>
  <si>
    <t>212100100803
Comp: 263
479711</t>
  </si>
  <si>
    <t>INC: 2025- 01-21
TMC: 2025- 12- 31
ACTA:</t>
  </si>
  <si>
    <t>098 -
2025- 12- 30</t>
  </si>
  <si>
    <t>013-
2025-01-20</t>
  </si>
  <si>
    <t>MONICA MARIA GONZALEZ RESTREPO
C.C. 1.075.275.298 - 1</t>
  </si>
  <si>
    <t>Prestar los servicios profesionales de apoyo y acompañamiento en las actividades administrativas de la Subgerencia tecnica y operatoiva de AGUAS DEL HUILA S.A E.S.P</t>
  </si>
  <si>
    <t>212100100803
Comp: 264
479752</t>
  </si>
  <si>
    <t>INC: 2025- 01- 21
TMC: 2025- 07- 20
ACTA: 075/2025</t>
  </si>
  <si>
    <t>203 -
2025- 07- 30</t>
  </si>
  <si>
    <t>014-
2025-01-20</t>
  </si>
  <si>
    <t>LUZ HELENA ACOSTA GAMBOA
C.C. 55.158.365 - 2</t>
  </si>
  <si>
    <t>Prestar los servicios profesionales para la subgerencia tecnica y operativa en el apoyo y acompañamiento en la actualización de la información del Gesproy - SGR del sistema de monitoreo, seguimiento, control y evaluación para proyectos de inversión financiados con recursos del sistema general de regalias ejecutados y en ejecución por AGUAS DEL HUILA S.A. E.S.P</t>
  </si>
  <si>
    <t>212100100803
Comp: 265
479753</t>
  </si>
  <si>
    <t>INC: 2025 -01- 21
TMC:2025- 07- 20
ACTA: 077/2025</t>
  </si>
  <si>
    <t>156 -
2025- 07-30</t>
  </si>
  <si>
    <t>015-
2025-01-20</t>
  </si>
  <si>
    <t>DIOGENES PLATA RAMIREZ        CC.12.106.751-3</t>
  </si>
  <si>
    <t>Prestar los servicios profesionales como Abogado llevando la representación judicial en los procesos donde la Contratante intervenga como parte activa o pasiva ante la jurisdicción contenciosa, ordinaria y laboral y en las conciliaciones pre judiciales, asistir a la Junda Directiva en los asuntos administrativos, emitir conceptos juridicos sobre la interpretación de normas y actos ejecutados por la Empresa.</t>
  </si>
  <si>
    <t>212100100803
Comp: 266
479791</t>
  </si>
  <si>
    <t>ANA MERCEDES ARIAS LASSO</t>
  </si>
  <si>
    <t>INC: 2025- 01-22
TMC:2025- 12-30
ACTA:</t>
  </si>
  <si>
    <t>476 -
2025- 12- 30</t>
  </si>
  <si>
    <t xml:space="preserve"> </t>
  </si>
  <si>
    <t>016-
2025-01-20</t>
  </si>
  <si>
    <t>YEIMY FANYELI PATIÑO PEÑA
C.C. 1.075.246.838 - 5</t>
  </si>
  <si>
    <t>Prestar los servicios de apoyo a la gestion 016/2025 prestar los servicios de apoyo a la subgerencia admnistrativa y financiera en el area de archivo.</t>
  </si>
  <si>
    <t>212100100803
Comp: 267
479827</t>
  </si>
  <si>
    <t>YOBANY ENRIQUE LINARES B.</t>
  </si>
  <si>
    <t>INC: 2025- 01- 23
TMC:2025- 03-23
ACTA:040/ 2025</t>
  </si>
  <si>
    <t>186-
2025- 03- 30</t>
  </si>
  <si>
    <t>017-
2025-01-21</t>
  </si>
  <si>
    <t>DIANA MILENA RODRIGUEZ CAMACHO
C.C. 55.116.217 - 0</t>
  </si>
  <si>
    <t>Arrendamiento de un inmueble para el funcionamiento de la oficina de servicios publicos en el Municipio de Santa Maria del Huila.</t>
  </si>
  <si>
    <t xml:space="preserve">ARRENDAMIENTO </t>
  </si>
  <si>
    <t>212020200703
Comp: 274
479867</t>
  </si>
  <si>
    <t>INC: 2025- 02- 01
TMC:2025- 12-30
ACTA:</t>
  </si>
  <si>
    <t>074-
2025- 12-30</t>
  </si>
  <si>
    <t>018-
2025-01-24</t>
  </si>
  <si>
    <t>CIUDAD LIMPIA NEIVA S.A. ESP
R.L. LUIS ALBERTO HUGUETT LINERO
NIT: 800.674.866 -8</t>
  </si>
  <si>
    <t>Prestacion de servicios de disposicion final en el relleno sanitario los Angeles de Mpio Neiva (Huila) localizado en la Vda. La Jagua de los residuos solidos ordinarios generados donde la Sociedad AGUAS DEL HUILA S.A. ESP, opera o presta el servicio.</t>
  </si>
  <si>
    <t>212020200901
Comp: 284
480132</t>
  </si>
  <si>
    <t>A partir del Acta Inicio hasta el 31 Diciembre de 2025</t>
  </si>
  <si>
    <t>INC: 2025- 02 - 03
TMC:2025- 12- 31
ACTA:</t>
  </si>
  <si>
    <t>252 -
2025-12- 31</t>
  </si>
  <si>
    <t>019-
2025-01-24</t>
  </si>
  <si>
    <t>MARIA DE LOS ANGELES CELIS ESPAÑA
C.C. 1.083.929.764 - 1</t>
  </si>
  <si>
    <t>Prestar servicios profesionales de apoyo como ING. Civil en el area de la Subgerencia Tecnica y Operativa en la estructuracion y revision de proyectos elaboraciony actualizacion de presupuestos de agua potable y saneamiento basico y todas las actividades de apoyo tecnico.</t>
  </si>
  <si>
    <t>212020200803
Comp: 285
480133</t>
  </si>
  <si>
    <t>INC: 2025- 01- 27
TMC:2025- 07- 26
ACTA: 078/2025</t>
  </si>
  <si>
    <t>179 - 
2025- 07- 30</t>
  </si>
  <si>
    <t>020-
2025-01-27</t>
  </si>
  <si>
    <t>CENTRO DE DIAGNOSTICO AUTOMOTRIZ C.D.A LOS DUJOS R.L  FRANCY M. ALVARADO AVILA
NIT; 900.123.363 - 1.</t>
  </si>
  <si>
    <t>Realizar las revisiones tecnicas mecanicas para los vehiculos de propiedad de la Sociedad AGUAS DEL HUILA S.A E.S.P</t>
  </si>
  <si>
    <t>212020200824
Comp: 286
480194</t>
  </si>
  <si>
    <t>INC: 2025-01-29
TMC:2025- 12- 30
ACTA:</t>
  </si>
  <si>
    <t>030-
2025- 12- 30</t>
  </si>
  <si>
    <t>021-
2025-01-27</t>
  </si>
  <si>
    <t>NELSON ALBERTO ANAYA ROMERO
C.C. 12.121.442 - 5</t>
  </si>
  <si>
    <t>Arrendamiento de un bien inmueble para el funcionamiento de la oficina de servicios publicos domiciliarios de acueducto, alcantarillado y aseo de la Entidad, en el Municipio de NATAGA - Huila.</t>
  </si>
  <si>
    <t>212020200703
Comp: 287
480195</t>
  </si>
  <si>
    <t>INC 2025- 02- 01: 
TMC:2025- 12- 31
ACTA:</t>
  </si>
  <si>
    <t>064 -
2025- 12-31</t>
  </si>
  <si>
    <t>022-
2025-01-2x</t>
  </si>
  <si>
    <t>TANIA CAMILA NUÑEZ RAMOS
C.C. 1..081.515.310 -5</t>
  </si>
  <si>
    <t>Arrendamiento de un bien inmueble para el funcionamiento de la oficina de servicios publicos domiciliarios de acueducto, alcantarillado y aseo de la Entidad, en el Municipio de TARQUI - Huila.</t>
  </si>
  <si>
    <t>212020200703
Comp: 288
480196</t>
  </si>
  <si>
    <t>INC: 2025- 02- 01
TMC 2025- 12- 31:
ACTA: 069/25</t>
  </si>
  <si>
    <t>036 -
2025- 12-31</t>
  </si>
  <si>
    <t>023-
2025-01-27</t>
  </si>
  <si>
    <t>SANDRA CATALINA OSSA OSSA
C.C. 36.306.036 - 0</t>
  </si>
  <si>
    <t>Prestar los servicios de apoyo a la subgerencia administrativa y financiera en los procesos relacionados con el area de contabilidad de la Sociedad AGUAS DEL HUILA SA. ESP</t>
  </si>
  <si>
    <t>212020200703
Comp: 291
480211</t>
  </si>
  <si>
    <t>ANGELA LUCIA NARVAEZ CASTRO</t>
  </si>
  <si>
    <t>INC: 2025- 01- 28
TMC:2025- 07- 27
ACTA: 079/2025</t>
  </si>
  <si>
    <t>116 -
2025- 07-30</t>
  </si>
  <si>
    <t>024-
2025-01-28</t>
  </si>
  <si>
    <t>OSCAR JAVIER MANRIQUE CASTRO9
C.C. 12.276.947 - 8</t>
  </si>
  <si>
    <t>Prestar los servicios profesionales como coordinador técnico y administrativo en el marco del contrato interadministrativo no. 115 de 2025 celebrado entre la gobernación del huila y aguas del huila s.a. E.s.p</t>
  </si>
  <si>
    <t>212020200803
Comp: 295
480244</t>
  </si>
  <si>
    <t>21202020080
Comp: 674
489567</t>
  </si>
  <si>
    <t>A partir del Acta de Inicio hasta el 26 de Junio de 2025</t>
  </si>
  <si>
    <t>01 Mes 15 Dias</t>
  </si>
  <si>
    <t>INC: 2025-01- 30
TMC:2025- 06-26
ACTA: 087/2025</t>
  </si>
  <si>
    <t>Conv.115/25</t>
  </si>
  <si>
    <t>GT</t>
  </si>
  <si>
    <t>307 -
2025- 08-31</t>
  </si>
  <si>
    <t>025-
2025-01-28</t>
  </si>
  <si>
    <t>JUAN SEBASTIAN REYES CAMACHO</t>
  </si>
  <si>
    <t>Prestar los servicios profesionales como asesor juridico en en el marco  Interadministrativo No. 115 de 2025 celebrado entre la Gobernación del Huila y Aguas del Huila S.A E.S.P</t>
  </si>
  <si>
    <t>212020200803
Comp: 296
480245</t>
  </si>
  <si>
    <t>212020200803
Comp: 676
489584</t>
  </si>
  <si>
    <t>INC: 2025-01- 30
TMC:2025- 06-26
ACTA: 088/2025</t>
  </si>
  <si>
    <t>158-
2025- 08- 31</t>
  </si>
  <si>
    <t>026-
2025-01-28</t>
  </si>
  <si>
    <t>MAYRA ALEJANDRA BUSTOS BOTERO
1.075.239.167 - 2</t>
  </si>
  <si>
    <t>Prestar los servicios profesionales como ingeniero ambiental en el marco de contrato interadministrativo No. 115 de 2025 celebrado entre Aguas del Huila S.A. ESP .</t>
  </si>
  <si>
    <t>212020200803
Comp: 297
480246</t>
  </si>
  <si>
    <t>212020200803
Comp: 678
489573</t>
  </si>
  <si>
    <t>INC: 2025-01- 30
TMC:2025- 06-26
ACTA:089/2025</t>
  </si>
  <si>
    <t>200 -
2025- 08-2 31</t>
  </si>
  <si>
    <t>027
2025-01-28</t>
  </si>
  <si>
    <t>ASTRID  TORRES MORA
C,C. 55.171.927 - 5</t>
  </si>
  <si>
    <t>Prestar los servicios profesionales mcomo Ingeniero Operativo en el marco del Contrato Interadministrativo 115 de 2025 celebrado entre la Gobernación del Huila y Aguas del Huila S.A E.S.P</t>
  </si>
  <si>
    <t>212020200803
Comp: 298
480247</t>
  </si>
  <si>
    <t>21202020080
Comp: 679
489574</t>
  </si>
  <si>
    <t>INC: 2025-01- 30
TMC:2025- 06-26
ACTA: 090/2025</t>
  </si>
  <si>
    <t>463-
2025-08-31</t>
  </si>
  <si>
    <t>028
2025-01-28</t>
  </si>
  <si>
    <t>JHON FAVER SANCHEZ JIMENEZ
C.C. 83.241.061 - 5</t>
  </si>
  <si>
    <t>Prestar los servicos apoyo a la gestion como inspector general en el marco del contrato 115 de 2025 celebrado entre la Gobernaciondel Huila y Aguas del Huila S.A. E.S.P</t>
  </si>
  <si>
    <t>212020200803
Comp: 299
480248</t>
  </si>
  <si>
    <t>21202020080
Comp: 677
489570</t>
  </si>
  <si>
    <t>INC: 2025-01- 30
TMC:2025- 06-26
ACTA:091/05</t>
  </si>
  <si>
    <t>391 -
2025- 068 31</t>
  </si>
  <si>
    <t>029
2025-01-28</t>
  </si>
  <si>
    <t>OMAR ANDRES AREVALO ROJAS
C.C. 1.082.130.554 - 5</t>
  </si>
  <si>
    <t>212020200803
Comp: 300
480254</t>
  </si>
  <si>
    <t>21202020080
Comp: 675
489568</t>
  </si>
  <si>
    <t>INC: 2025-01- 30
TMC:2025- 06-26
ACTA:092/2025</t>
  </si>
  <si>
    <t>528-
2025- 08-31</t>
  </si>
  <si>
    <t>030
2025-01-29</t>
  </si>
  <si>
    <t>EDNA ROCIO PERDOMO SERRATO                                                   C.C 1.075.239.833-1</t>
  </si>
  <si>
    <t>Prestar los servicios profesionales a la Subgerencia Tecnica y Operativa para la elaboración de planos de autocad y apoyo a los procesos y procedimientos establecidos para la administración de maquinaria por parte de la Sociedad Aguas del Huila Servicios Integrales, Infraestructura, consultoria y administración S.A E.S.P</t>
  </si>
  <si>
    <t>212020200803                          Comp: 325
480228</t>
  </si>
  <si>
    <t>Seis (6) contados a partir de la firma del acta de inicio</t>
  </si>
  <si>
    <t>INC: 2025-01- 31
TMC:2025- 07-30
ACTA: 082/2025</t>
  </si>
  <si>
    <t>146 -
2025- 07-30</t>
  </si>
  <si>
    <t>031
2025-01-30</t>
  </si>
  <si>
    <t>CONSORCIO GALLARDO 2024       NIT.901.905.076-2</t>
  </si>
  <si>
    <t xml:space="preserve">Construcción del Plan Maestro de Acueducto Fase I del Centro Poblado San Adolfo, del Municipio de Acevedo Departamento del Huila. </t>
  </si>
  <si>
    <t>OBRA CIVIL</t>
  </si>
  <si>
    <t>232010100103190819             Comp: 307
481390</t>
  </si>
  <si>
    <t>Doce (12) meses contados a partir de la suscripción del acta de inicio</t>
  </si>
  <si>
    <t>WORKOVES PROFESIONALES S.A.S</t>
  </si>
  <si>
    <t>INC: 2025- 03- 17
TMC:2026- 03 - 16
ACTA:</t>
  </si>
  <si>
    <t>2.093-
2026-02-28</t>
  </si>
  <si>
    <t>032
2025-02-03</t>
  </si>
  <si>
    <t>CONSORCIO PMAC 2024
R.L. OSCAR EDUARDO GUTIERREZ OLAYA
NIT: 901.898.188 - 8</t>
  </si>
  <si>
    <t>Estudios y Diseños para la Const. De Sistema de Acueducto de la Zona Urbana de Mpio de El Agrado - Estudios y Diseños para la Const. Del Plan Maestro de Acueducto de Mpio de Colombia - Estudios y Diseños para la Const. Del Plan Maestro de Alcantarillado Sanitario Pluvial de Corregimiento de Bruselas de Mpio Pitalito de Departamento de Huila.</t>
  </si>
  <si>
    <t>CONSULTORIA</t>
  </si>
  <si>
    <t>232010100103190903
Comp: 310
480845</t>
  </si>
  <si>
    <t>12 MESES</t>
  </si>
  <si>
    <t>INGENERIA Y CONSULTORIA INTEGRAL SAS
R.L.OSCAR A. CLARO F</t>
  </si>
  <si>
    <t>INC: 2025- 02- 27
TMC: 2026- 02- 26
ACTA:</t>
  </si>
  <si>
    <t>AHCMA01- 024</t>
  </si>
  <si>
    <t>603 -
2026-03-30</t>
  </si>
  <si>
    <t>033
2025-02-03</t>
  </si>
  <si>
    <t>RUBIELA RIVERA                         CC.40.757.095-4</t>
  </si>
  <si>
    <t>Prestar el Servicio de Suministro de combustibles, lubricantes, aceites y filtros para los vehiculos de propiedad de AGUAS DEL HUILA S.A.E.SP</t>
  </si>
  <si>
    <t>212020200613
Comp: 311
480847</t>
  </si>
  <si>
    <t>212020200613
Comp: 9xx
4936xx</t>
  </si>
  <si>
    <t>INC: 2025- 02-12
TMC:2025- 12-31
ACTA:</t>
  </si>
  <si>
    <t>541-
2025- 12-31</t>
  </si>
  <si>
    <t>034-
2025-01-03</t>
  </si>
  <si>
    <t>FAZA INGENIERIA S.A.S     
R.L. OCTAVIO ZAPATA MORENO             NIT. 901.556.950-7</t>
  </si>
  <si>
    <t>Prestar el Servicio de mantenimineto preventivo, predictivo, correctivo, reparación para los vehiculos de propiedad de AGUAS DEL HUILA S.A E.S.P</t>
  </si>
  <si>
    <t>212020200613
Comp: 312
480850</t>
  </si>
  <si>
    <t xml:space="preserve">INC 2025- 02-10: 
TMC:2025-12- 31
ACTA: </t>
  </si>
  <si>
    <t>377 -
2025-12-31</t>
  </si>
  <si>
    <t>035-
2025-01-03</t>
  </si>
  <si>
    <t>AGUALIMSU S.A.S.
R.L. MARIA GICELA RAMIREZ MANRIQUE
NIT: 813.001.240 - 5</t>
  </si>
  <si>
    <t>Prestar los servicios de apoyo de laboratorio de ensayo y analisis de calidad fisioquimica y microbiologica a las muestras de agua potable y agua cruda de los sistemas de acueducto de los cascos urbanos de los Mpios concesionados por Aguas del Huila S.A ESP.</t>
  </si>
  <si>
    <t>215020803
Comp: 313
480851</t>
  </si>
  <si>
    <t>ANDRES ALBERTO CHARRY</t>
  </si>
  <si>
    <t>INC: 2025- 02- 13
TMC:2025- 12-31
ACTA:</t>
  </si>
  <si>
    <t>172 -
2025-12-31</t>
  </si>
  <si>
    <t>036-
2025-02-05</t>
  </si>
  <si>
    <t>TECNOSUR LOCALIZACION Y RASTREO SAS
R.L. MA. DEL PILAR AGUDELO PINZON
NIT: 900.799.851 - 9</t>
  </si>
  <si>
    <t>Contrar el servicio de monitoreo, reporte, alertas, y almacenamiento de datos de 47 equipos de posicionamiento satelital GPS de la maquinaria  y vehiculos del esquema de Departamento del Huila, Marco Cont. Interd No. 115 de 2025</t>
  </si>
  <si>
    <t>212020200609
Comp: 326
481047</t>
  </si>
  <si>
    <t>212020200609
Comp: 687
481047</t>
  </si>
  <si>
    <t>A partir del Acta de Inicio hasta el 29 de Junio de 2025</t>
  </si>
  <si>
    <t>INC: 2025- 02- 07
TMC:2025- 08- 30
ACTA:</t>
  </si>
  <si>
    <t>COV. 115/025</t>
  </si>
  <si>
    <t>185 -
2025-08- 30</t>
  </si>
  <si>
    <t>037-
2025-02-05</t>
  </si>
  <si>
    <t>CENTRO DIAGNOSTICO AUTOMOTRIZ C.D.A LOS DUJOS LTDA.
R.L. FRABCY MILENA ALVARADO
NIT: 900.123.363 -1</t>
  </si>
  <si>
    <t>Realizar las revisiones tecnicas mecanicas para los vehiculos administrados por Aguas del Huila SA ESP, en el marco Cont. Interad, No 115 de 2025 suscrito por la Gobernacion del Huila.</t>
  </si>
  <si>
    <t>212020200824
Comp: 32x
481048</t>
  </si>
  <si>
    <t>212020200824
Comp: 688
488596</t>
  </si>
  <si>
    <t>INC: 2025- 02- 24
TMC:2025 -08- 30
ACTA: 103/2025</t>
  </si>
  <si>
    <t>138 -
2025-08- 30</t>
  </si>
  <si>
    <t>038-
2025-02- 0x</t>
  </si>
  <si>
    <t>LINEAS TURISTICA DEL PAZ SAS
R.L. YINA PAOLA CASTRO VARGAS
NIT: 900.529.518 - 1</t>
  </si>
  <si>
    <t xml:space="preserve">Prestar los ervicios de transporte terrestre automotor especial de ocho vehiculos para el traslado de personal y elementos que se requieren para la operación de la maquinaria de la Gobernacion, según marco Cont. Interd No. 115 de 2025 </t>
  </si>
  <si>
    <t>212020200601
Comp: 328
481049</t>
  </si>
  <si>
    <t>212020200601
Comp: 686
Comp: 888
489582
492745</t>
  </si>
  <si>
    <t>61 DIAS</t>
  </si>
  <si>
    <t>INC: 2025- 02-07
TMC:2025- 08- 30
ACTA:096/2025</t>
  </si>
  <si>
    <t>312 -
2025- 08- 30</t>
  </si>
  <si>
    <t>039-
2025-02-10</t>
  </si>
  <si>
    <t>LINEAS TIMANCO  S.A.S
R.L. INGRY LORENA ORTIZ PEÑA
NIT: 900.021.954 - 6</t>
  </si>
  <si>
    <t>Prestacion de servivio de transporte de materiales para comercializar</t>
  </si>
  <si>
    <t>ORDEN DE SERVICIO</t>
  </si>
  <si>
    <t>245020602
Comp: 334
481241</t>
  </si>
  <si>
    <t>24592602
Comp: 1009
494205</t>
  </si>
  <si>
    <t>INC: 2025-02- 20
TMC:2025- 12-31
ACTA: 114/2025</t>
  </si>
  <si>
    <t>394 -
2025-12-31</t>
  </si>
  <si>
    <t>040-
2025-02-10</t>
  </si>
  <si>
    <t>ANDRES FELIPE PASTRANA ANZOLA
C.C. 1.075.265.545 - 3</t>
  </si>
  <si>
    <t>Prestar los servicios como Cordinador de Seguridad  y salud en el trabajo en el marco de Contrato Interadministrativo No. 115 de 2025</t>
  </si>
  <si>
    <t>215020803
Comp: 335
481242</t>
  </si>
  <si>
    <t>212020200803
Comp: 682
Comp: 822
489577
491967</t>
  </si>
  <si>
    <t>A partir del Acta de Inicio hasta el 31 de agosto de 2025</t>
  </si>
  <si>
    <t>INC: 2025- 02-11
TMC:2025- 08-31
ACTA:093/2025</t>
  </si>
  <si>
    <t>199-
2025- 08-31</t>
  </si>
  <si>
    <t>041-
2025-02-10</t>
  </si>
  <si>
    <t>INVERSIONES COOMOTOR S.A.
R.L. ARMANDO CUELLAR ARTEAGA
NIT: 813-004.069 - 5</t>
  </si>
  <si>
    <t>Contratar un Suministro de combustible AXPM Disel y Disel Exhaust (fluido para escape) Hidroblue 1 para la operación de la maquinaria y equipos de propiedad.DE Gobernacion del Huila para dar cumplimiento Cont. 649 de 2024 y suscrito entre Gobernacion y Aguas del Huila SA ESP</t>
  </si>
  <si>
    <t>SUMINISTROS</t>
  </si>
  <si>
    <t>215020803
Comp: 336
481243</t>
  </si>
  <si>
    <t>212020200613
Comp: 685
489581</t>
  </si>
  <si>
    <t>19 DIAS</t>
  </si>
  <si>
    <t>FABIO FERNANDO RAMIREZ NIETO</t>
  </si>
  <si>
    <t>INC: 2025- 02- 13
TMC: 2025 - 08- 31
ACTA: 107/2025</t>
  </si>
  <si>
    <t>1.577-
2025- 08- 30</t>
  </si>
  <si>
    <t>042-
2025-02-10</t>
  </si>
  <si>
    <t>EDWIN DAVID MORENO DIAZ
C.C. 1.110.454.248 - 8</t>
  </si>
  <si>
    <t>Prestar los servicios profesionales de apoyo a la topografia que adelanta la Subgerencia Tecnica y Operativa para realizar estudios- diseños para mejramiento mediante placa huella en el secttor rural de Dpto del Huila.</t>
  </si>
  <si>
    <t>215020803
Comp: 3XX
4809XX</t>
  </si>
  <si>
    <t>03 MESES</t>
  </si>
  <si>
    <t>INC: 2025 - 02- 13
TMC: 2025- 05- 12
ACTA: 049/2025</t>
  </si>
  <si>
    <t>178-
2025-05- 30</t>
  </si>
  <si>
    <t>043-
2025-02-11</t>
  </si>
  <si>
    <t>M&amp;C OBREGON S.A.S.
R.L. MARCELINO OBREGON CLAROS
NIT: 900.688.336 - 4</t>
  </si>
  <si>
    <t>Prestacion de servicios profesionales para realizar los estudios de topografia para el proyecto estudios, diseños para el mejoramiento mediante placa huella de 45 km en el sector rural de Departamento del Huila.</t>
  </si>
  <si>
    <t>215020803
Comp: 341
481387</t>
  </si>
  <si>
    <t>05 MESES</t>
  </si>
  <si>
    <t>INC: 2025- 02- 14
TMC:2025- 07- 13
ACTA:</t>
  </si>
  <si>
    <t>104 -
2025- 06-30</t>
  </si>
  <si>
    <t>044-
2025-02-17</t>
  </si>
  <si>
    <t>WORKOVES PROFESIONALES S.A.A
R.L. WILMER RODRIGO PASSOS PEREZ
NIT: 901.793.388 - 2</t>
  </si>
  <si>
    <t>Ejecutar la INTERV: Contratual Tecnica, Admtiva, Financiera, Ambiental, Contable y Social para el prpyecto de obra denominado: Construccion del Plan Maestro de Acueducto Fase I del Centro Poblado de San Adolfo de Munucipio de Acevedo Departamento del Huila.</t>
  </si>
  <si>
    <t>232010100103190826
Comp: 349
481649</t>
  </si>
  <si>
    <t>18 MESES</t>
  </si>
  <si>
    <t>JAIME AUGUSTO MUÑOZ ORDOÑEZ</t>
  </si>
  <si>
    <t>INC: 2025- 03- 17
TMC:2027- 01- 16
ACTA:</t>
  </si>
  <si>
    <t>RESL.247/24</t>
  </si>
  <si>
    <t>AHSAOB05-025</t>
  </si>
  <si>
    <t>905 -
2025-12-30</t>
  </si>
  <si>
    <t>045-
2025-02-17</t>
  </si>
  <si>
    <t>YINA PATRICIA CHACON QUINTERO
C.C. 55.179.530 -1</t>
  </si>
  <si>
    <t>Arrendamiento del parqueadero para el Kit de maquinaria en el marco de la ejecucion de contrato 115 de 2025 .</t>
  </si>
  <si>
    <t>PARQUEDERO</t>
  </si>
  <si>
    <t>212020200606
Comp: 350
481652</t>
  </si>
  <si>
    <t>212020200606
Comp. 682
Comp: 839
489587
492008</t>
  </si>
  <si>
    <t>INC:2025- 02- 19 
TMC: 2025- 06- 29
ACTA:101/2025</t>
  </si>
  <si>
    <t>166 -
2025- 08- 31</t>
  </si>
  <si>
    <t>046-
2025-02-20</t>
  </si>
  <si>
    <t>LINA YURANY GUZMAN ROMERO
C.C. 26.422.960 - 1</t>
  </si>
  <si>
    <t>Prestar apoyo profesional para la actualizacion de la gestion documental y del sistema de informacion y gestion de empleo publico SIGEP II de Aguas del Huila dentro del marco del modelo integrado de Planeacion y gestion MIPG.</t>
  </si>
  <si>
    <t>212020200803                          Comp: 357
481717</t>
  </si>
  <si>
    <t>04 MESES</t>
  </si>
  <si>
    <t>INC:  2025- 02- 24
TMC: 2025- 06-23
ACTA: 081/2025</t>
  </si>
  <si>
    <t>397 -
2025- 06- 30</t>
  </si>
  <si>
    <t>047-
2025-02-20</t>
  </si>
  <si>
    <t>WULTISOFWARE S.A.S
R.L. MARIA ELENA GUZMAN RAMIREZ
NIT: 809.004.693 - 7</t>
  </si>
  <si>
    <t>Realizar soporte y mantenimiento al sofware integrado GCI de propiedad de la Entidad e implementacion y programacion de funcionalidades, consultas, reportes solicitados por AGUAS DEL HUILA S.A. ESP</t>
  </si>
  <si>
    <t>212020200811
Comp: 358
481719</t>
  </si>
  <si>
    <t>A partir del Acta de Inicio hasta el 30 de Diciembre de 2025</t>
  </si>
  <si>
    <t>INC: 2025- 02- 24
TMC:2025- 12-30
ACTA:</t>
  </si>
  <si>
    <t>096 -
2025- 12-30</t>
  </si>
  <si>
    <t>048-
2025-02-20</t>
  </si>
  <si>
    <t>INGENERIA MONACO ZOMAC S.A.S
R.L. ELIANA MARITZA RAMIREZ GIL
NIT: 901.159.195 - 1</t>
  </si>
  <si>
    <t xml:space="preserve">Suministros y cambio de lubricantes y filtros para la operación de la maquinaria y equipos de propiedad de departamento </t>
  </si>
  <si>
    <t>212020200613
Comp: 359
481723</t>
  </si>
  <si>
    <t>INC: 2025- 02- 24
TMC: 2025- 08-30
ACTA:098/2025</t>
  </si>
  <si>
    <t>CONT.115/25</t>
  </si>
  <si>
    <t>980--
2025- 08-30</t>
  </si>
  <si>
    <t>049-
2025-02-20</t>
  </si>
  <si>
    <t>LOS DOBLETROQUES NEIVA S.A
R.L. MARIA ALEXANDRA PERDOMO CORDOBA
NIT: 901.255.274 - 4</t>
  </si>
  <si>
    <t>Suministro e instalacion respuestos mecanicos, neumaticos, electricos accesorios originales u homologados y el servicio de mantenimiento correctivo y preventivo de la maquinaria amarilla y vehiculos pesados de propiedad Departamento del Huila, en cumplimiento a las actividades de ejecucion de contrato No. 115 de 2025</t>
  </si>
  <si>
    <t>212020200808
Comp: 360
481725</t>
  </si>
  <si>
    <t>212020200808
Comp: 683
489578
Comp: 834
491999</t>
  </si>
  <si>
    <t>01 MES</t>
  </si>
  <si>
    <t>INC: 2025- 02- 24
TMC:2025- 08- 30
ACTA:099/2025</t>
  </si>
  <si>
    <t>2.200 -
2025- 08-30</t>
  </si>
  <si>
    <t>050-
2025-03-03</t>
  </si>
  <si>
    <t>REINDUSTRIAS S.A.S
R.L. YOLANDA ROJAS CELIS
NIT: 813.007.147 -5</t>
  </si>
  <si>
    <t>Contratar el suministro e instalación de llantas, neumaticos, protectores, baterias, cables, bornes, entre otras, para la operación de la maquinaria y equipos de propiedad del Departamento del Huila en cumplimiento a las actividades de ejecución del contrato interadministrativo No. 115 de 2025 suscrito entre el Departamento del Huila S.A E.S.P</t>
  </si>
  <si>
    <t>212020200611
Comp: 387
482188</t>
  </si>
  <si>
    <t>Otrosi 01 
Otrosi 02</t>
  </si>
  <si>
    <t>01 MES
19 DIAS</t>
  </si>
  <si>
    <t>INC: 2025- 03- 05
TMC:2025- 06- 29
ACTA:</t>
  </si>
  <si>
    <t>448 -
2025-06- 29</t>
  </si>
  <si>
    <t>051-
2025-03-04</t>
  </si>
  <si>
    <t>JUAN PABLO DIAS PUYO
C.C. 7.700.667 - 1</t>
  </si>
  <si>
    <t>Suministro de equipo de computo 16 GB (1x16GB) DDRS- impresora laser.</t>
  </si>
  <si>
    <t>21201010030302
Comp: 395
482431</t>
  </si>
  <si>
    <t>08 DIAS</t>
  </si>
  <si>
    <t>WILLIAM REYES MUÑOZ</t>
  </si>
  <si>
    <t>INC: 2025- 03- 14 
TMC:2025- 03- 21
ACTA: 039/2025</t>
  </si>
  <si>
    <t>063-
2025- 03- 30</t>
  </si>
  <si>
    <t>052-
2025-03-05</t>
  </si>
  <si>
    <t>NANCY TRUJILLO MONJE
C.C. 55.163.667 - 1</t>
  </si>
  <si>
    <t xml:space="preserve">Prestar los servicios profesionales especializados en la oficina de planeacion en la coordinación de capacitacion formulacion y evaluacion del plan de desarrollo institucional y fortalecimiento organizacional de la Sociedad AGUAS </t>
  </si>
  <si>
    <t>212020200803
Comp. 394
482353</t>
  </si>
  <si>
    <t>212020200803
COMP: 617
488092</t>
  </si>
  <si>
    <t>45 DIAS</t>
  </si>
  <si>
    <t>INC: 2025- 03- 06
TMC:2025- 06- 05
ACTA: 076/2025</t>
  </si>
  <si>
    <t>129 -
2025- 06- 05</t>
  </si>
  <si>
    <t>053-
2025-03-06</t>
  </si>
  <si>
    <t xml:space="preserve">CLIIK MASIVO S.A.S
R.L. NARDA LUCIA RAMIREZ
NIT: 901.147.222 - 0 </t>
  </si>
  <si>
    <t>Prestacion de servicios de lojamiento WEB Hosting custom enterpise, mantenimiento y actualizacion del sitio de la Sociedad Aguas del Huila Servicios integrales.</t>
  </si>
  <si>
    <t>212020200811
Comp: 400
482432</t>
  </si>
  <si>
    <t>A partir del Acta de Inicio hasta el 30 de Junio de 2025</t>
  </si>
  <si>
    <t>INC: 2025- 03-  14
TMC:2025- 06- 30
ACTA:</t>
  </si>
  <si>
    <t>117 -
2025- 06-30</t>
  </si>
  <si>
    <t>054-
2025-03.07</t>
  </si>
  <si>
    <t>Prestar el servicio de suministro de llantas neumaticos y bateria para los vehiculos de propiedad de Sociedad .</t>
  </si>
  <si>
    <t>212020200611
Comp: 401
482474</t>
  </si>
  <si>
    <t>INC:2025- 03- 17 
TMC:2025- 12- 31
ACTA:</t>
  </si>
  <si>
    <t>092 -
2025-12-31</t>
  </si>
  <si>
    <t>055-
2025-03-10</t>
  </si>
  <si>
    <t>NYDIA VANEGAS TRUJILLO
C.C. 38.143.651 -7</t>
  </si>
  <si>
    <t>Suministro e instalacion de sistema septico integrado de 10.000 lt, en la institucion educativa Chillurco de Municipio de Pitalito Departamento del Huila.</t>
  </si>
  <si>
    <t>245010403
Comp: 411
482586</t>
  </si>
  <si>
    <t>INC: 2025- 05- 05
TMC: 2025- 08- 06
ACTA:085/ 2025</t>
  </si>
  <si>
    <t>187 -
2025- 08-30</t>
  </si>
  <si>
    <t>056-
2025-03-11</t>
  </si>
  <si>
    <t>CONSTRUCTORA CMP S.A.S.
R.L. CARLOS MAURICIO PEREZ CASTRO
NIT: 900.339.252 - 0</t>
  </si>
  <si>
    <t>Alquiler de maquinaria y vehiculos para el mantenimiento periodico de la red vial, departamento del Huila incluye la atencion de emergencia y puntos criticos afectados en las misma en el marco de contrato interadministrativo 115 de 2025 cuyo objeto es administracion, operacion, logistica y mantenimiento de la maquinaria para el preventivo, mejoramiento de la red, asi como la atencion de puntos criticos y emergencias en el Departamento del Huila.</t>
  </si>
  <si>
    <t>CONTRATO ALQUILER</t>
  </si>
  <si>
    <t>212020200829
Comp: 412
482588</t>
  </si>
  <si>
    <t>INC: 2025- 03- 15
TMC: 2025- 08 -30
ACTA:</t>
  </si>
  <si>
    <t>Cont. 115/25</t>
  </si>
  <si>
    <t>342-
2025-08- 30</t>
  </si>
  <si>
    <t>057-
2025-03-11</t>
  </si>
  <si>
    <t>HAYPLAN GROUP.CO
R.L. MARIA CAMILO CAMACHO LOPEZ
C.C. 901.521.838 - 9</t>
  </si>
  <si>
    <t xml:space="preserve">Prestar los servicios profesionales para el diseño de la nueva imagen de Sociedad aguas del huila servicios integrales de infraestructura consultoria y administracion S.A.ESP, actualizacion de la marca implementacion y uso de la misma  por medio de la creacion de nuevo manual de identidad y diseño de la pagina. </t>
  </si>
  <si>
    <t>212020200803
Comp: 413
482596</t>
  </si>
  <si>
    <t>15 DIAS</t>
  </si>
  <si>
    <t>INC: 2025- 03 - 27
TMC: 2025- 07- 30
ACTA: 113/2025</t>
  </si>
  <si>
    <t>128 -
2025- 07-30</t>
  </si>
  <si>
    <t>058-
2025-03-12</t>
  </si>
  <si>
    <t>IPS MASSALUD
R.L. FLOR ALBA MOLINA RAMIREZ
NIT: 900.563.300 - 5</t>
  </si>
  <si>
    <t>Examenes ocupacionales de ingreso y egreso de funcionarios de maquinaria mamarilla de la Sociedad, en cumplimiento al contrato interadministrativo 115 de 2025</t>
  </si>
  <si>
    <t>212020200906
Comp: 418
482689</t>
  </si>
  <si>
    <t>INC: 2025- 03 - 01
TMC: 2025- 04- 01
ACTA:050/2025</t>
  </si>
  <si>
    <t>068-
2025- 06- 29</t>
  </si>
  <si>
    <t>059-
2025-03-12</t>
  </si>
  <si>
    <t>PLOTCENTER IMPRESIONES S.A.S
R.L. KATHERINE CARRILLO RINCON
NIT: 900.508.285 - 9</t>
  </si>
  <si>
    <t>Fotocopias. Plotter, anillado digitalizacion por kilometro de planos y diseños y copias heliograficas.</t>
  </si>
  <si>
    <t>212020200805
Comp: 419
482691</t>
  </si>
  <si>
    <t>INC: 2025- 03- 17
TMC:2025- 12- 30
ACTA:</t>
  </si>
  <si>
    <t>064 -
2025- 12- 30</t>
  </si>
  <si>
    <t>060-
2025-03-13</t>
  </si>
  <si>
    <t>PALOMINO S.A.S
R.L. NICOLAS FELIPE PALOMINO DURAN
NIT: 900.891.157 - 4</t>
  </si>
  <si>
    <t>Suministro y mantenimiento aires acondicionados sede principal de la Sociedad S.A ESP.</t>
  </si>
  <si>
    <t>21201010030301
Comp: 422
482813</t>
  </si>
  <si>
    <t>30 Dias</t>
  </si>
  <si>
    <t>INC:2025 - 03- 18
TMC:2025- 04- 18
ACTA:063/2025</t>
  </si>
  <si>
    <t>109-
2025-12-30</t>
  </si>
  <si>
    <t>061-
2025-03-13</t>
  </si>
  <si>
    <t>CONENERGIA LTDA. CONCRETOS Y ENERGIA LTDA.
R.L. NELSON GUTIERREZ CUELLAR
NIT; 813.000.608 -7</t>
  </si>
  <si>
    <t>Optimizacion del sistema de Acueducto Fase I, del Municipio de Tesalia Departamento del Huila.</t>
  </si>
  <si>
    <t>232010100103190818
Comp: 423
482820</t>
  </si>
  <si>
    <t>06  MESES</t>
  </si>
  <si>
    <t>INC: 2025- 04- 21
TMC: 2025- 10- 20
ACTA:</t>
  </si>
  <si>
    <t>RESLl: 225/024</t>
  </si>
  <si>
    <t>AHSAOB01-025</t>
  </si>
  <si>
    <t>1.383-
2025-12-30</t>
  </si>
  <si>
    <t>062-
2025-03-17</t>
  </si>
  <si>
    <t>MECANICA DE SUELOS PAVIMENTOS Y CONCRETOS S.A.S.
R.L. OSCAR FERNNDO AREVALO PERALTA
NIT: 901.745.638 - 4</t>
  </si>
  <si>
    <t>Prestar servicios profesionales para realizar analisis de suelos y geotecnica, según las normas Invias para el proyecto Mejoramiento mediante placa huella de 45 KMs en el sector Rural del Departamento del Huila.</t>
  </si>
  <si>
    <t>2120202090803
Comp: 434
482928</t>
  </si>
  <si>
    <t>INC: 2025- 04- 11
TMC: 2025- 07- 12
ACTA: 146/2025</t>
  </si>
  <si>
    <t>2816 -
2025-09-30</t>
  </si>
  <si>
    <t>063-
2025-03-18</t>
  </si>
  <si>
    <t>TONER DEPOT S.A.S
R.L. JORGE MARIO ORTIZ MARTINEZ
NIT: 900.503.695 - 2</t>
  </si>
  <si>
    <t>Prestar servicios de mantenimiento preventivo y correctivo. Incluido la venta de respuestos para impresosras, escaner y cartuchos.</t>
  </si>
  <si>
    <t>212020200815
21201010030301
Comp: 4xx
483057</t>
  </si>
  <si>
    <t>INC: 2025- 04- 05
TMC:2025- 12- 30
ACTA:</t>
  </si>
  <si>
    <t>124 -
2025- 12-30</t>
  </si>
  <si>
    <t>064-
2025-03-19</t>
  </si>
  <si>
    <t>EDITORIAL CONTEXTO JURIDICO LTDA.
R.L. MARLEN FABIOLA BLACO 
NIT: 900.228.799 - 0</t>
  </si>
  <si>
    <t>Suscripciones licencia de uso al libro electronico que contiene normatividad jurisprudencia, doctrina y comentarios relacionados con la contratacion estatal.</t>
  </si>
  <si>
    <t>212020200827
Comp: 4xx
483064</t>
  </si>
  <si>
    <t>A partir del Acta de Inicio hasta el 31 de Diciembre de 2025</t>
  </si>
  <si>
    <t>INC: 2025- 04- 08
TMC:2025- 12- 31
ACTA:</t>
  </si>
  <si>
    <t>030-
2025- 12- 31</t>
  </si>
  <si>
    <t>065-
2025-03-19</t>
  </si>
  <si>
    <t>SERVICHAR DE COLOMBIA S.A.S.
R.L. SANDRA PATRICIA CHARRY RAMIREZ
NIT: 901.587.621 - 1</t>
  </si>
  <si>
    <t>Prestar servicios de logistica en conmemoraciona 35 años de la Sociedad Aguas del Huila S.A. ESP  y exsaltacion y reconocimiento a los funcionarios de la Entidad por servicios prestados.</t>
  </si>
  <si>
    <t>212020200904
Comp: 440
483208</t>
  </si>
  <si>
    <t>30 DIAS.</t>
  </si>
  <si>
    <t>INC: 2025- 03- 26
TMC:2025- 04- 25
ACTA:046/2025</t>
  </si>
  <si>
    <t>073-
2025- 04- 25</t>
  </si>
  <si>
    <t>066-
2025-03-20</t>
  </si>
  <si>
    <t>INVERSIONES LJC S.A.S
R.L. JUAN CARLOS NOVOA MOLINA
NIT: 900.501.029 - 8</t>
  </si>
  <si>
    <t>Prestar el servicio de logistica para XXXV asamblea general de socios accionistas la Sociedad AGUAS DEL HUILA S.A E.S.P.</t>
  </si>
  <si>
    <t>212020200617
Comp: 485
483152</t>
  </si>
  <si>
    <t>30 DIAS</t>
  </si>
  <si>
    <t>INC: 2025- 03- 38
TMC:2025- 04- 27
ACTA: 047/2025</t>
  </si>
  <si>
    <t>079-
2025- 04- 30</t>
  </si>
  <si>
    <t>067-
2025-03-25</t>
  </si>
  <si>
    <t>INGENERIA Y CONSULTORIA INTEGRAL S.A.S.
R.L. OSCAR ALIRIO CLAROS FIERRO
NIT: 900.137.783 - 2</t>
  </si>
  <si>
    <t>Ejecutar la INTERV: Contratual Tecnica, Admtiva, Financiera, Ambiental, Contable y Social para el prpyecto de obra denominado: Optimizacion de sistema de Acueudcto Fase I, de Munucipio de Tesalia Departamento del Huila.</t>
  </si>
  <si>
    <t>323010100103190818
Comp: 450
483436</t>
  </si>
  <si>
    <t>DIEGO ARMANDO CARDOZO QUINTERO</t>
  </si>
  <si>
    <t>INC: 2025- 04- 21
TMC:2026- 04- 20
ACTA:</t>
  </si>
  <si>
    <t>RESL: 225/024</t>
  </si>
  <si>
    <t>AHCDIN02-025</t>
  </si>
  <si>
    <t>366 -
2026- 04- 30</t>
  </si>
  <si>
    <t>068-
2025-03-25</t>
  </si>
  <si>
    <t>MOLINA ARQUITECTURA Y CONSTRUCCIONES S.A.S
R-L- NELSON ALBERTO MOLINA MUÑOZ
NIT: 901.042.687 - 8</t>
  </si>
  <si>
    <t>Suministros de accesorios y elementos de tuberias para los municipios concecionados de la Entidad.</t>
  </si>
  <si>
    <t>212020200615
COMP: 451
483439</t>
  </si>
  <si>
    <t>INC: 2025- 03- 28
TMC:2025- 12- 31
ACTA:</t>
  </si>
  <si>
    <t>139 -
2025- 12- 30</t>
  </si>
  <si>
    <t>069-
2025-03-26</t>
  </si>
  <si>
    <t xml:space="preserve">JUAN PABLO DIAZ PUYO
C.C. 7.700.667 - </t>
  </si>
  <si>
    <t>Suministro e instalacion de repuestos para la UPS de la Sociedad AGUAS DEL HUILA S.A E.S.P</t>
  </si>
  <si>
    <t>212010100303302
Comp: 457
483519</t>
  </si>
  <si>
    <t>INC: 2025- 04- 07
TMC:2025- 04- 14
ACTA:053/2025</t>
  </si>
  <si>
    <t>070-
2025- 04-20</t>
  </si>
  <si>
    <t>070-
2025-03-31</t>
  </si>
  <si>
    <t>RAR CONSTRUCTORES S.A.S.
R.L.. ROBINSON ARLEY ROJAS CLARO
NIT: 901.386.128 - 9</t>
  </si>
  <si>
    <t>Construcciones de Redes de Alcantarillado Sanitario en la zona urbana de Municipio de Tarqui y Construccion de Once Unidades Sanitarias con sistema de tratamiento o red de conexión intradomiciliara a la red de alcantarillado con enfoquew diferencial en la zona rural de Municipio de Tarqui Departamento del Huila.</t>
  </si>
  <si>
    <t>2320101001031904
Comp: 466
483696</t>
  </si>
  <si>
    <t>ALY INGENERIA S.A.S</t>
  </si>
  <si>
    <t>INC: 205- 05- 05
TMC: 2025-. 08- 04
ACTA: 143/2025</t>
  </si>
  <si>
    <t>CONV. 05/024</t>
  </si>
  <si>
    <t>AHCDOB01-025</t>
  </si>
  <si>
    <t>644-
2025-07-30</t>
  </si>
  <si>
    <t>071-
2025-04-02</t>
  </si>
  <si>
    <t>CIL S.A.S.
R.L. ANDRES MAURICIO VARGAS VARGAS
NIT: 813.001.338 - 8</t>
  </si>
  <si>
    <t>Prestacion de servicios profesionales de apoyo para realizar  los diseños para el mejoramiento mediante placa huella de 45 KM en el sector rural del Departamento del Huila.</t>
  </si>
  <si>
    <t>212020200803
COMP: 478
484059</t>
  </si>
  <si>
    <t>INC: 2025- 05- 19
TMC:2025 -08- 18
ACTA:</t>
  </si>
  <si>
    <t>118 -
2025- 08-30</t>
  </si>
  <si>
    <t>072-
2025-04-22</t>
  </si>
  <si>
    <t>ALY INGENERIA S.A.S
R.L. DIEGO ANDRES CALDERON PEÑA
NIT: 901.689.796 - 1</t>
  </si>
  <si>
    <t>Eejcutar la INTERV. Contractual, tecnica, financiera, adminstrativa, contable, ambiental, social y juridica para ejecucion proyecto Construccion de Redes de Alcantarillado sanitaro zona Urbana de Municipio de Tarqui- Dpto del Huila.y Construccion de de Once (11) Unidades Sanitarias con sistema de tratamiento o red de conexion intradomiciliaria a la red de alcantarillado con enfoque diferencial en la zona rural de Municipio de Tarqui del Huial.</t>
  </si>
  <si>
    <t>2320101001031904
Comp: 479
484062</t>
  </si>
  <si>
    <t>09 MESES</t>
  </si>
  <si>
    <t>INC: 2025- 05- 05
TMC: 2026- 05- 04
ACTA: 144/2025</t>
  </si>
  <si>
    <t>AHCDIN03/025</t>
  </si>
  <si>
    <t>648-
2026- 02-29</t>
  </si>
  <si>
    <t>073-
2024-04-04</t>
  </si>
  <si>
    <t>DISTRIBUIDORA MI HUILA UNO S.A.S
R.L. JESSICA TATIANA BAUTISTA MENDEZ
NIT: 901.248.903 - 1</t>
  </si>
  <si>
    <t>Suministro de papeleria, utiles de oficina y toner y recarga de impresoras, elementos de aseo y cafeteria.</t>
  </si>
  <si>
    <t>212020100301
212020100202
Comp: 491
484568</t>
  </si>
  <si>
    <t>INC: 2025- 04- 08
TMC: 2025- 04- 15
ACTA:052/2025</t>
  </si>
  <si>
    <t>086-
2025- 12-30</t>
  </si>
  <si>
    <t xml:space="preserve">074-
2025-04-08
</t>
  </si>
  <si>
    <t xml:space="preserve">DANIELA VALENZUELA RUBIANO
C.C. 1.075.287.696 - </t>
  </si>
  <si>
    <t>diseño e impresión facturas de servicios publicos para los Municipios consecionados.</t>
  </si>
  <si>
    <t>212020200813
Comp: 501
484683</t>
  </si>
  <si>
    <t>INC: 2025- 04- 23
TMC:2025- 05- 07
ACTA: 054/2025</t>
  </si>
  <si>
    <t>067-
2025- 05-10</t>
  </si>
  <si>
    <t>075-
2025-04- 10</t>
  </si>
  <si>
    <t>CRISTIAN MAURICIO MOLANO ESPAÑA  
   C.C. 1.075.253.466</t>
  </si>
  <si>
    <t>SUMINISTRO DE DOTACION Y EPP COORDINADORES Y OPERADORES PTAP Y PTAR MUNICIPIOS CONCESIONADOS (PAICOL, NATAGA, TARQUI Y SANTA MARIA)</t>
  </si>
  <si>
    <t>212020100201 
COMP: 421  
482182</t>
  </si>
  <si>
    <t>212020100201 
Comp: 1237
497919</t>
  </si>
  <si>
    <t>INC: 2025- 04- 11
TMC: 2025- 12- 30
ACTA:</t>
  </si>
  <si>
    <t>085 -
2025- 12-30</t>
  </si>
  <si>
    <t>076-
2025-04-10</t>
  </si>
  <si>
    <t xml:space="preserve">JHONATAN ANDRES CANO OTERO   C.C .1.075.236.227 - </t>
  </si>
  <si>
    <t>Prestar los servicios Profesionales de apoyo Administrativo en la oficina oficina de control de interno y asesoria en temas relacionados en Admtiva de riesgos de la SOCIEDAD AGUAS DEL HUILA S.A. E.S.P</t>
  </si>
  <si>
    <t>212020200803 
  COMP: 551
484684</t>
  </si>
  <si>
    <t>MARCO WILLIAN FONSECA DIAZ</t>
  </si>
  <si>
    <t>INC: 2025- 04- 10
TMC: 2025- 07- 09
ACTA: 070/2025</t>
  </si>
  <si>
    <t>070 -
2025- 07-30</t>
  </si>
  <si>
    <t>077-
2025-04- 10</t>
  </si>
  <si>
    <t>Suministro de Papeleria Utiles de oficina y toner y recarga de impresores elementos de aseo y cafeteria.,</t>
  </si>
  <si>
    <t>212020100201 
212020100303 
 212020100401 
  COMP: 542 
484577</t>
  </si>
  <si>
    <t xml:space="preserve">15 DIAS </t>
  </si>
  <si>
    <t>INC: 2025- 04- 10
TMC: 2025- 05- 27
ACTA:060/2025</t>
  </si>
  <si>
    <t>092-
2025- 05-15</t>
  </si>
  <si>
    <t>078-
2025-04-25</t>
  </si>
  <si>
    <t>CONSORCIO AGUA Y VIDA 2025     R.L BRANDON SAAVEDRA
NIT: 901.937.100</t>
  </si>
  <si>
    <t>CONSTRUCCION DEL ACUEDUCTO REGIONAL EL CEDRAL FASE I DEL MUNICIPIO DE SANTA MARIA DEPARTAMENTO DEL HUILA</t>
  </si>
  <si>
    <t>232010100103190903
Comp: 529
486149</t>
  </si>
  <si>
    <t>08 MESES</t>
  </si>
  <si>
    <t>GRUPO EMPRESARIAL ZOMAC S.A.S</t>
  </si>
  <si>
    <t>INC: 2025- 05- 14
TMC:2026- 01- 13
ACTA:</t>
  </si>
  <si>
    <t>CONSORCIO FIA</t>
  </si>
  <si>
    <t>HASAOB02-025</t>
  </si>
  <si>
    <t>1.517 -
2026-03-30</t>
  </si>
  <si>
    <t>079-
2025-04-25</t>
  </si>
  <si>
    <t>GRUPO EMPRESARIALBLINF ZOMAC S.A.S
R.L.YINA MARCELA SUAREZ SANCHEZ
NIT: 901.641.759 . 1</t>
  </si>
  <si>
    <t>Ejecutar la INTERV: contractual, administrativa, financiera, Ambiental para Construccionde acueducto regional, El Cedral, Fase I, Municipio de Santa Maria Departamento del Huila.</t>
  </si>
  <si>
    <t>2320101001931903
Comp: 530
486159</t>
  </si>
  <si>
    <t>16 MESES</t>
  </si>
  <si>
    <t>TECNICA</t>
  </si>
  <si>
    <t>INC:2025- 05- 14 
TMC: 2027-05- 13
ACTA:</t>
  </si>
  <si>
    <t>CONV.004/024</t>
  </si>
  <si>
    <t>AHCDINOB04/025</t>
  </si>
  <si>
    <t>791-
2026-05-30</t>
  </si>
  <si>
    <t>080-
2025-04-28</t>
  </si>
  <si>
    <t>SOLUCIONES GRAFICAS DANIELA VALENZUELA RUBIANO
R.L. DANIELA RUBIANO VALENZUELA
NIT: 1.076.287.696 - 1</t>
  </si>
  <si>
    <t>212020100202
212020100301
212020100302
Comp: 528
486141</t>
  </si>
  <si>
    <t>2120202100301
212020100202
212020100302
COMP: 880
492565</t>
  </si>
  <si>
    <t>A partir del Acta de Inicio hasta el 31 Dic/2025</t>
  </si>
  <si>
    <t>INC:2025- 05- 05
TMC: 2025- 09- 30
ACTA:110/2025</t>
  </si>
  <si>
    <t>132-
2025- 12- 30</t>
  </si>
  <si>
    <t>081-
2025-04-30</t>
  </si>
  <si>
    <t>ARQUICTECTURA E INGENERIA DE COLOMBIA S.A.S
R.L.. JOSE MANUEL MOSQUERA CORTES
NIT: 813.006.606 - 1</t>
  </si>
  <si>
    <t>Alquiler de maquinaria y vehiculos para el mantenimiento periodico de la red vial de Departamento del Huila, incluye la atencion de emergencias y puntos criticos afectados en las mismas en el marco del contrato Int, No. 115 de 2025 cuyo objeto es admdtivo, operacion, logistica y mantenimiento preventivo, mejoramiento de la red asi como atencion de puntos criticos y emergencias en el Dpto. del Huila.</t>
  </si>
  <si>
    <t>212020200829
Comp: 535
486244</t>
  </si>
  <si>
    <t>A partir del Acta de Inicio hasta el 29 Junio/2025</t>
  </si>
  <si>
    <t>ASTRID TORRES MORA</t>
  </si>
  <si>
    <t>INC: 2025- 06- 03
TMC:2025- 07- 30
ACTA:083/ 2025</t>
  </si>
  <si>
    <t>243-
2025-06-29</t>
  </si>
  <si>
    <t>082-
2025-05-05</t>
  </si>
  <si>
    <t>BTP MEDIDORES Y ACCESORIOS S.A EN REORGANIZACION
R.L. ALBERTO CORREDOR GONZALEZ
NIT: 900.076.653 - 0</t>
  </si>
  <si>
    <t>Suministros de Medidores de agua y accesorios</t>
  </si>
  <si>
    <t>245010401
Comp: 541
486398</t>
  </si>
  <si>
    <t>INC: 2025- 05- 20
TMC: 2025- 12- 31
ACTA:</t>
  </si>
  <si>
    <t>129 -
2025- 12-31</t>
  </si>
  <si>
    <t>083-
2025-05-12</t>
  </si>
  <si>
    <t>BIG DATA SOLUCIONES INTEGRALES S.A.S
R.L. MONICA NATALIA GOMEZ GUTIERREZ</t>
  </si>
  <si>
    <t>Compra de doce (12) disco de almacenamiento , dos impresoras HP Laserjet enenterprise M507dn y una fotocopiadora a color, marca Ricoh C2500.</t>
  </si>
  <si>
    <t>21201010030301
21201010030302
Comp: 561
486964</t>
  </si>
  <si>
    <t>INC: 2025- 05- 21
TMC: 2025- 05- 28
ACTA:067/ 2025</t>
  </si>
  <si>
    <t>078 -
2025-05-30</t>
  </si>
  <si>
    <t>084-
2025-05-12</t>
  </si>
  <si>
    <t>SUMINISTROS Y MANTENIMIENTOS TECNICOS -SYMATES S.A.S
R.L. FREDY MATEUS GOMEZ
NIT: 901.045.150 - 9</t>
  </si>
  <si>
    <t>Contratar el suministro e instalacion repuestos y el servicio preventivo del equipo de hidrosuccion vactor de propiedad del Departamento del Huila, al contrato interadministrativo no. 115 de 2025</t>
  </si>
  <si>
    <t>212020200803
Comp: 560
486817</t>
  </si>
  <si>
    <t>INC: 2025 - 06 - 20
TMC: 2025 - 08 - 04
ACTA: 084/ 2025</t>
  </si>
  <si>
    <t>142 -
2025-08-04</t>
  </si>
  <si>
    <t>085-
2025-05- 23</t>
  </si>
  <si>
    <t>BRINSA S.A
R.L. ANDRES VAZQUEZ BENTACOUR
NIT: 800.221.789 - 2</t>
  </si>
  <si>
    <t>Suministro de cloro e hipoclorito de sodio</t>
  </si>
  <si>
    <t>245010301
Comp: 583
487283</t>
  </si>
  <si>
    <t>INC: 2025- 06- 16
TMC: 2025- 12- 31
ACTA:</t>
  </si>
  <si>
    <t>135 -
2025- 12-31</t>
  </si>
  <si>
    <t>086-
2025-05-23</t>
  </si>
  <si>
    <t>PALOMINOAIR S.A.S
R.L. NICOLAS FELIPE PALOMINO DURAN
NIT: 900.891.157 - 4</t>
  </si>
  <si>
    <t xml:space="preserve">Mantenimiento preventivo y correctivo aires acondicionados sede principal de la Sociedad AGUAS DEL HUILA S.A ESP, </t>
  </si>
  <si>
    <t>212020200815
Comp: 584
487284</t>
  </si>
  <si>
    <t>INC: 2025- 06- 16
TMC:2025 -12- 31
ACTA: 147/2025</t>
  </si>
  <si>
    <t>082 -
2025- 12- 31</t>
  </si>
  <si>
    <t>087-
2023-05- 26</t>
  </si>
  <si>
    <t>LUIS FERNANDO SANCHEZ OCAMPO
C.C. 1.084.924.787 -</t>
  </si>
  <si>
    <t>Prestar los servicios profesionales de apoyo como Ing. De Interventoria 1, de contrato interadministrativo 305 de 2025 cuyo objeto es Interventoria tecnica, Administrativa, Financiera para la Implementacion del servicio publico de Gas domiciliarios por Redes a Usuarios de estracto 1 y 2 en siete (7 ) Municipios de Departamento del Huila para realizar la Interv. Interad. No. 01.</t>
  </si>
  <si>
    <t>212020200803
Comp: xxx
48xxx</t>
  </si>
  <si>
    <t>ANULADO</t>
  </si>
  <si>
    <t>10 MESES</t>
  </si>
  <si>
    <t>CONV.305/25</t>
  </si>
  <si>
    <t>088-
2023-05-26</t>
  </si>
  <si>
    <t xml:space="preserve">KAREN SOFIA MARTINEZ TORRES
C.C. </t>
  </si>
  <si>
    <t>089-
2025-05-26</t>
  </si>
  <si>
    <t xml:space="preserve">OLMEDO SANCHEZ ARTUNDUAGA
C.C. 4.901.260 - 1
</t>
  </si>
  <si>
    <t xml:space="preserve">Prestar servicios de apoyo como INSPECTOR 1 de Interventoria del Contrato Interadministrativo 305 de 2025 cuyo objeto e Interventoria tecnica, administrativa y financiera para la Implementacion del servicio publico de gas Domiciliario por Redes a usuarios de estracto 1 y 2 siete (7 ) Municipios de Departamento del Huila para realizar la Interv. Interad. No. 01. </t>
  </si>
  <si>
    <t>090-
2025-05-26</t>
  </si>
  <si>
    <t>.KAREN JOHANA IJAIJI ÑAÑEZ
C.C. 1.084.259.802 - 1</t>
  </si>
  <si>
    <t xml:space="preserve">Prestar servicios de apoyo como INSPECTOR 2 de Interventoria del Contrato Interadministrativo 305 de 2025 cuyo objeto e Interventoria tecnica, administrativa y financiera para la Implementacion del servicio publico de gas Domiciliario por Redes a usuarios de estracto 1 y 2 siete (7 ) Municipios de Departamento del Huila para realizar la Interv. Interad. No. 01. </t>
  </si>
  <si>
    <t>091-
2025-05-26</t>
  </si>
  <si>
    <t>BRAYAN ESTIVEN RESTREPO MOLINA
C.C. 1.079.534.591 - 1</t>
  </si>
  <si>
    <t xml:space="preserve">Prestar servicios de apoyo como INSPECTOR 3 de Interventoria del Contrato Interadministrativo 305 de 2025 cuyo objeto e Interventoria tecnica, administrativa y financiera para la Implementacion del servicio publico de gas Domiciliario por Redes a usuarios de estracto 1 y 2 siete (7 ) Municipios de Departamento del Huila para realizar la Interv. Interad. No. 01. </t>
  </si>
  <si>
    <t xml:space="preserve">                                                                                                     </t>
  </si>
  <si>
    <t>092-
2025-05-26</t>
  </si>
  <si>
    <t>JHAMER HUMBERTO MOTTA BARRERO
C.C. 1.007.750.990 - 0</t>
  </si>
  <si>
    <t xml:space="preserve">Prestar servicios de apoyo como INSPECTOR 4 de Interventoria del Contrato Interadministrativo 305 de 2025 cuyo objeto e Interventoria tecnica, administrativa y financiera para la Implementacion del servicio publico de gas Domiciliario por Redes a usuarios de estracto 1 y 2 siete (7 ) Municipios de Departamento del Huila para realizar la Interv. Interad. No. 01. </t>
  </si>
  <si>
    <t>093-
2025-05-26</t>
  </si>
  <si>
    <t>ARCADIO BRAVO GONZALEZ
C.C. 83.241.883 - 1</t>
  </si>
  <si>
    <t xml:space="preserve">Prestar servicios de apoyo como INSPECTOR 5 de Interventoria del Contrato Interadministrativo 305 de 2025 cuyo objeto e Interventoria tecnica, administrativa y financiera para la Implementacion del servicio publico de gas Domiciliario por Redes a usuarios de estracto 1 y 2 siete (7 ) Municipios de Departamento del Huila para realizar la Interv. Interad. No. 01. </t>
  </si>
  <si>
    <t>094-
2025-05-27</t>
  </si>
  <si>
    <t>VIAS &amp; EDIFICIOS ESTRUCTURALES S.A.S
R.L. JULIAN CAMILO ANGARITA ROJAS
NIT: 901.806.846 - 2</t>
  </si>
  <si>
    <t>Alquiler de Maquinaria y vehiculos para el mantenimiento periodico de la red vial del Departamento del Huila, incluye atencion de emergencias y puntos criticos afectados en las mismas. En el marco del contrato interadministrativo no. 115 de 2025</t>
  </si>
  <si>
    <t xml:space="preserve">ARQUILER </t>
  </si>
  <si>
    <t>212020200829
Comp: 598
487465</t>
  </si>
  <si>
    <t>INC: 2025-06- 16
TMC: 2025- 08-30
ACTA: 112/2025</t>
  </si>
  <si>
    <t>CONV.115/25</t>
  </si>
  <si>
    <t>135 -
2025- 06- 29</t>
  </si>
  <si>
    <t>095-
2025-05-28</t>
  </si>
  <si>
    <t>CONSTRUIMOS DEL HUILA S.A.
R.L. JORGE LUIS BOLAÑOS SANTANILLA
NIT: 900.193.879 - 9</t>
  </si>
  <si>
    <t>Suministro de tuberias y accesorios para proyectos de agua potable y saneamiento basivco requeridos por la Entidad los cuales ejecutara la Entidad   en el area urbana y rural del Departamento del Huila.</t>
  </si>
  <si>
    <t>245010405
Comp: 599
487594</t>
  </si>
  <si>
    <t>INC: 2025 - 05 - 29
TMC: 2025 - 12 - 31
ACTA:</t>
  </si>
  <si>
    <t>1.746-
2025-12-31</t>
  </si>
  <si>
    <t>096-
2025-06-05</t>
  </si>
  <si>
    <t>VANESA CATALINA BERMEO RODRIGUEZ
C,C. 1.075.268.918 - 6</t>
  </si>
  <si>
    <t>Prestacion los servicios profesionales de apoyo al area de juridica y presupuesto de la Entidad.</t>
  </si>
  <si>
    <t>21|2020200803
Comp: 619
488139</t>
  </si>
  <si>
    <t>212020200803
Comp: 914
493384</t>
  </si>
  <si>
    <t>01 MES y 15 Dias</t>
  </si>
  <si>
    <t>INC:2025- 06- 06 
TMC: 2025 -09- 05
ACTA: 116/2025</t>
  </si>
  <si>
    <t>108 -
2025-10-21</t>
  </si>
  <si>
    <t>097-
2025-06- 13</t>
  </si>
  <si>
    <t>EDWAR MEDINA PADILLA
C.C. 7.706.237</t>
  </si>
  <si>
    <t>Prestar los servicios profesionales para realizar la digitalización y procesamiento de información topografica del Convenio Interadministrativo No. 1765 de 2024</t>
  </si>
  <si>
    <t>212020200803
Comp: 651
488857</t>
  </si>
  <si>
    <t>INC: 2025-07-02
TMC: 2025 -09-01
ACTA:</t>
  </si>
  <si>
    <t>087-
2025-08-30</t>
  </si>
  <si>
    <t>098-
2025-07-11</t>
  </si>
  <si>
    <t>212020200703
Comp: 746
480196</t>
  </si>
  <si>
    <t>212020200703
Comp: 1230
497834</t>
  </si>
  <si>
    <t>10 DIAS</t>
  </si>
  <si>
    <t>INC: 2025 - 07 - 11
TMC: 2025 - 12 -30
ACTA:</t>
  </si>
  <si>
    <t>052 -
2025-12-30</t>
  </si>
  <si>
    <t>099-
2025-07-15</t>
  </si>
  <si>
    <t>AGENCIA MEDIOS DEL SUR S.A.S NIT. 900,422,434-9</t>
  </si>
  <si>
    <t>PRESTAR EL SERVICIO DE ALOJAMIENTO WEB HOSTING CUSTOM ENTERPRISE, MANTENIMIENTO Y ACTUALIZACIÓN DEL SITIO WEB DE AGUAS DEL HUILA SERVICIOS INTEGRALES E INFRAESTRUCTURA, CONSULTORIA Y ADMINISTRACION S.A E.S.P</t>
  </si>
  <si>
    <t>212020200811
Comp: 727
489451</t>
  </si>
  <si>
    <t>INC: 2025 - 07 -17
TMC: 2025 - 12 -30
ACTA:</t>
  </si>
  <si>
    <t>099-
2025-12-30</t>
  </si>
  <si>
    <t>100
2025-07-18</t>
  </si>
  <si>
    <t>QUIMICA INTEGRADA S.A QUINSA NIT. 800078640</t>
  </si>
  <si>
    <t>Suministro de Sultafo de aluminio granulado, liquido e hidroxicloruro liquido, hidrocuagulante contenido a granel - policloruro de aluminio granel</t>
  </si>
  <si>
    <t>245010301
Comp: 552
484686</t>
  </si>
  <si>
    <t>A partir del Acta Inicio hasta el 30 Diciembre de 2025, y/o hasta agotar recursos</t>
  </si>
  <si>
    <t>INC: 2025 - 07 - 25
TMC: 2025 - 12 - 30
ACTA:</t>
  </si>
  <si>
    <t>090 -
2025-12-30</t>
  </si>
  <si>
    <t>101-
2025-07-23</t>
  </si>
  <si>
    <t>Prestar los servicios profesionales de apoyo como Ingeniero Civil, al seguimiento del plan de inversion y metas del plan de desarrollo Departamental 2024- 2027 en el sector de agua potable y saneamiento basico, y apoyar en la estructuración y revisión de proyectos de agua potable y saneamiento basico que adelanta la Entidad a traves de la subgerencia tecnica y operativa.</t>
  </si>
  <si>
    <t>212100100803
Comp: 807
490808</t>
  </si>
  <si>
    <t xml:space="preserve">INC: 2025- 07- 25
TMC: 2025- 12- 30
Acta: </t>
  </si>
  <si>
    <t>112 -
2025-12-30</t>
  </si>
  <si>
    <t>102-
2025-07-24</t>
  </si>
  <si>
    <t>212100100803
Comp: 811
490938</t>
  </si>
  <si>
    <t xml:space="preserve">INC: 2025- 07 - 25
TMC: 2025- 12 - 30
Acta: </t>
  </si>
  <si>
    <t>118 -
2025-12-30</t>
  </si>
  <si>
    <t>103-
2025-07-24</t>
  </si>
  <si>
    <t>212100100803
Comp: 805
490942</t>
  </si>
  <si>
    <t>INC: 2025- 07- 25
TMC: 2025- 12 - 30
ACTA:</t>
  </si>
  <si>
    <t>137 -
2025- 12- 30</t>
  </si>
  <si>
    <t>104-
2025-07-24</t>
  </si>
  <si>
    <t>212100100803
Comp: 804
490939</t>
  </si>
  <si>
    <t>INC: 2025 -07- 25
TMC:2025- 12 - 30
ACTA:</t>
  </si>
  <si>
    <t>140 -
2025- 12-30</t>
  </si>
  <si>
    <t>105-
2025-07-24</t>
  </si>
  <si>
    <t>Prestar Los Servicios de  apoyo a la gestion, brindando soporte y asistencia tecnica a la infraestructura tecnologica de la Sociedad Aguas Del Huila S.A E.S.P, garantizando su continuidad y disponibilidad. Asi mismo, actualizar la documentación tecnica requerida en el area de sistemas.</t>
  </si>
  <si>
    <t>212100100803
Comp:  817
491065</t>
  </si>
  <si>
    <t>8 Dias y 5 meses contados a partir del acta de Inicio</t>
  </si>
  <si>
    <t xml:space="preserve">INC: 2025- 01- xx
TMC: 2025- 07-xx
Acta: </t>
  </si>
  <si>
    <t>166 -
2025- 12- 30</t>
  </si>
  <si>
    <t>106-
2025-07-28</t>
  </si>
  <si>
    <t>Prestar los servicios profesionales de apoyo como ING. Civil en el area de la Subgerencia Tecnica y Operativa, en la estructuracion y revision de proyectos, elaboracion y actualizacion de presupuestos, de agua potable y saneamiento basico y todas las actividades de apoyo tecnico requeridas por la subgerencia tecnica de Aguas del Huila S.A E.S.P</t>
  </si>
  <si>
    <t>212020200803
Comp: 808
490811</t>
  </si>
  <si>
    <t>Cinco Meses y Cuatro dias, contados a partir del acta de Inicio</t>
  </si>
  <si>
    <t>INC: 2025- 07- 29
TMC:2025- 12- 30
ACTA:</t>
  </si>
  <si>
    <t>112 - 
2025- 12- 30</t>
  </si>
  <si>
    <t>107-
2025-07-29</t>
  </si>
  <si>
    <t xml:space="preserve">Prestar los servicios profesionales especializados en el area de Planeación y Capacitación de la entidad, asi como las actividades relacionadas con el gestor PDA Huila. </t>
  </si>
  <si>
    <t>212020200828
Comp: 839
491403</t>
  </si>
  <si>
    <t>Cincos Meses contados a partir del acta de Inicio</t>
  </si>
  <si>
    <t>INC: 2025- 07 - 29
TMC: 2025- 12 - 30
ACTA:</t>
  </si>
  <si>
    <t>106 -
2025-12- 30</t>
  </si>
  <si>
    <t>108-
2025-07-29</t>
  </si>
  <si>
    <t xml:space="preserve">JONATHAN ANDRES CANO OTERO   C.C .1.075.236.227 - </t>
  </si>
  <si>
    <t>Prestar los servicios Profesionales de apoyo Administrativo en la oficina de control de interno de la SOCIEDAD AGUAS DEL HUILA S.A. E.S.P</t>
  </si>
  <si>
    <t>212020200803 
  COMP: 806
490807</t>
  </si>
  <si>
    <t>a partir de la firma del acta de Inicio hasta el 30 de Diciembre</t>
  </si>
  <si>
    <t xml:space="preserve">INC: 2025- 07- 31
TMC: 2025- 12 - 30
ACTA: </t>
  </si>
  <si>
    <t>076 -
2025- 12-30</t>
  </si>
  <si>
    <t>109-
2025-07-29</t>
  </si>
  <si>
    <t>Prestar los servicios profesionales para actualizacion de la gestion documental y del sistema de informacion y gestión del empleo publico - SIGEP II de Aguas del Huila S.A E.S.P dentro del marco del modelo integrado de planeación y gestión - MIPG</t>
  </si>
  <si>
    <t>212020200803                          Comp: 832
491306</t>
  </si>
  <si>
    <t>Tres meses contados a partir del acta de inicio</t>
  </si>
  <si>
    <t>INC:  2025- 07- 29
TMC: 2025- 10- 28
ACTA: 133/2025</t>
  </si>
  <si>
    <t>193 -
2025- 10- 30</t>
  </si>
  <si>
    <t>110-
2025-07-30</t>
  </si>
  <si>
    <t>Prestar los servicios profesionales a la Subgerencia Tecnica y Operativa para la elaboración de planos en autocad y apoyo a los procesos y procedimientos establecidos para la administración de maquinaria por parte de la Sociedad Aguas del Huila Servicios Integrales, Infraestructura, consultoria y administración S.A E.S.P</t>
  </si>
  <si>
    <t>212020200803                          Comp: 838
491398</t>
  </si>
  <si>
    <t>Cinco (5) contados a partir de la firma del acta de inicio sin superar el 30 de Diciembre de 2025</t>
  </si>
  <si>
    <t>INC: 2025- 06- 01
TMC:2025- 12- 30
ACTA:</t>
  </si>
  <si>
    <t>133 -
2025- 12-30</t>
  </si>
  <si>
    <t>111-
2025-07-30</t>
  </si>
  <si>
    <t>212020200803
Comp: 795
491497</t>
  </si>
  <si>
    <t>INC: 2025- 07- 30
TMC:2025- 10- 29
ACTA: 124/2025</t>
  </si>
  <si>
    <t>078 -
2025- 12-30</t>
  </si>
  <si>
    <t>112-
2025-07-30</t>
  </si>
  <si>
    <t>LINEAS TURISTICA DEL PEAZ SAS
R.L. YINA PAOLA CASTRO VARGAS
NIT: 900.529.518 - 1</t>
  </si>
  <si>
    <t>Contratar la prestación del servicio trasnporte terrestre  automotor especial de un (1) vehiculo para el traslado de personal y elementos que se requieran para la realización del convenio interadministrativo No. 1765 del 2024</t>
  </si>
  <si>
    <t>212020200601
Comp: 801
491570</t>
  </si>
  <si>
    <t>212020200601
Comp: 888
492745</t>
  </si>
  <si>
    <t>30 dias calendario contados a partir del acta de inicio</t>
  </si>
  <si>
    <t>15 DIAA</t>
  </si>
  <si>
    <t>INC: 2025- 01- 08
TMC:2025- 08- 30
ACTA: 140/2025</t>
  </si>
  <si>
    <t>CONT. ID. 1765/24</t>
  </si>
  <si>
    <t>131 -
2025- 09-30</t>
  </si>
  <si>
    <t>113-
2025-07-31</t>
  </si>
  <si>
    <t>CONSORCIO ALCANTARILLADO ISNOS 2025 NIT. 901.968.745-1</t>
  </si>
  <si>
    <t>Construcción de las Obras del Plan Maestro de Alcantarillado del area urbana Fase I del Municipio de Isnos</t>
  </si>
  <si>
    <t>232010100103190905
Comp:  446
482480                                                                                                                                                                                                                                                                                                                                                                                                                      232010100103190903
Comp:  447
482481</t>
  </si>
  <si>
    <t>12 Meses contados contados a partir del Acta de Inicio</t>
  </si>
  <si>
    <t>ESPERANZA ORTIZ MARTINEZ - JAIME AUGUSTO MUÑOZ</t>
  </si>
  <si>
    <t>INC: 2025- 20- 10
TMC:2026- 19- 10
ACTA:</t>
  </si>
  <si>
    <t>684 -
2025- 12-30</t>
  </si>
  <si>
    <t>114-
2025-07-31</t>
  </si>
  <si>
    <t>CARLOS EDILSON POSADA MAYA (FULL CART LAVADERO)                                     C.C. 12,133,161</t>
  </si>
  <si>
    <t>PRESTAR LOS SERVICIOS DE LAVADO Y DESINFECCION DE LOS VEHICULOS DE PROPIEDAD DE AGUAS DEL HUILA SERVICIOS INTEGRALES E INFRAESTRUCTURA, CONSULTORIA Y ADMINISTRACION S.A E.S.P</t>
  </si>
  <si>
    <t>212020200806
Comp: 806
491623</t>
  </si>
  <si>
    <t>INC: 2025- 08- 04
TMC:2025- 12- 30
ACTA:</t>
  </si>
  <si>
    <t>058-
2025- 12-30</t>
  </si>
  <si>
    <t>115-
2025-08-05</t>
  </si>
  <si>
    <t>DIANA MARICELA HERNANDEZ LOZADA  C.C. 46.674.576</t>
  </si>
  <si>
    <t>PRESTAR LOS SERVICIOS DE APOYO LOGISTICO DE RESTAURANTE PARA ACTIVIDADES PROTOCOLARIAS Y DE BIENESTAR EVENTUALES QUE ADELANTE LA EMPRESA AGUAS DEL HUILA SERVICIOS INTEGRALES E INFRAESTRUCTURA, CONSULTORIA Y ADMINISTRACIÓN S.A E.S.P</t>
  </si>
  <si>
    <t>212020200904     212020200617
Comp: 657
491350</t>
  </si>
  <si>
    <t>INC: 2025- 09- 22
TMC:2025- 12- 30
ACTA:</t>
  </si>
  <si>
    <t>041-
2025- 12-30</t>
  </si>
  <si>
    <t>116-
2025-08-05</t>
  </si>
  <si>
    <t>LUZ ADRIANA ARCE SAAVEDRA       C.C. 66949108</t>
  </si>
  <si>
    <t>PRESTAR LOS SERVICIOS DE APOYO A LA SUBGERENCIA ADMINISTRATIVA Y FINANCIERA EN EL AREA DE ARCHIVO PARA LA ACTUALIZACIÓN DE LA GESTION DOCUMENTAL</t>
  </si>
  <si>
    <t>212020200803
Comp: 813
491801</t>
  </si>
  <si>
    <t>INC: 2025- 08- 06
TMC:2025- 12-  30
ACTA:</t>
  </si>
  <si>
    <t>084-
2025- 12-30</t>
  </si>
  <si>
    <t>117-
2025-08-05</t>
  </si>
  <si>
    <t>SPINNING CENTER GYM S.A.S            NIT. 901302358-6</t>
  </si>
  <si>
    <t>CONTRATAR EL SERVICIO DE GIMNASIO PARA EL BIENESTAR SOCIAL DE LOS FUNCIONARIOS DE LA ENTIDAD SOCIEDAD AGUAS DEL HUILA . SERVICIOS INTEGRALES E INFRAESTRUCTURA, CONSULTORIA Y ADMINISTRACIÓN S.A E.S.P</t>
  </si>
  <si>
    <t>212020200904
Comp: 814
491806</t>
  </si>
  <si>
    <t>a partir de la firma del acta de Inicio hasta el 30 de Diciembre y/o agotar recursos</t>
  </si>
  <si>
    <t>INC: 2025- 09- 01
TMC:2025- 12- 30
ACTA:</t>
  </si>
  <si>
    <t>051 -
2025- 12-30</t>
  </si>
  <si>
    <t>118-
2025-08-15</t>
  </si>
  <si>
    <t>Suministros de elementos de seguridad y salud en el trabajo (Dotacion y seguridad industrial señliacion extintores ) en el marco de Cont. 115 de 2025 .</t>
  </si>
  <si>
    <t>212020100201
212020100303
212020100401
Comp: 856
492219</t>
  </si>
  <si>
    <t>a partir de la firma del acta de Inicio hasta el 30 de Agosto y/o agotar recursos</t>
  </si>
  <si>
    <t>INC: 2025- 08- 19
TMC:2025- 08- 30
ACTA:095/2025</t>
  </si>
  <si>
    <t>CONT. 115/25</t>
  </si>
  <si>
    <t>099-
2025- 12- 30</t>
  </si>
  <si>
    <t>119-
2025-08-19</t>
  </si>
  <si>
    <t>COMUNICACIONES OLAVE S.A.S
R.L. CLAUDIA ELENA OLAVE BLACKBUENS
NIT:. 901.843.223 - 1</t>
  </si>
  <si>
    <t>Publicacion tarifas de acueducto, alcantarillado y aseo de los Municipios Concesionados  en un diario de amplia circulacion.</t>
  </si>
  <si>
    <t>212020200813
cComp; 859
492301</t>
  </si>
  <si>
    <t>a partir de la firma del acta de Inicio hasta el 30 de Agosto/25</t>
  </si>
  <si>
    <t>INC: 2025- 08- 20
TMC:2025- 08- 30
ACTA:094/2025</t>
  </si>
  <si>
    <t>053-
2025- 08- 30</t>
  </si>
  <si>
    <t>120-
2025-09- 08</t>
  </si>
  <si>
    <t>INGENERIA CONSULTORIA Y FORMACION HECOH S.A.S
R.L..YADIRA ANDREA GARCIA VARGAS
NIT: 900.980.460 - 3</t>
  </si>
  <si>
    <t>Prestae los servicio los servicios de mantenimiento y laboratorio y calibracion de equipos de dosificadores de cloro jartes y geofono y suministro de materiales y rectividad de l</t>
  </si>
  <si>
    <t>23202020050402
Comp: 919
493517</t>
  </si>
  <si>
    <t>ANDRES ALBERTO CHARRY G.</t>
  </si>
  <si>
    <t>INC: 2025- 09- 24
TMC:2025- 12- 23
ACTA:</t>
  </si>
  <si>
    <t>075 -
2025-12-30</t>
  </si>
  <si>
    <t>121-
2025-09-09</t>
  </si>
  <si>
    <t xml:space="preserve">Prestar los ervicios de transporte terrestre automotor especial de ocho vehiculos para el traslado de personal y elementos que se requieren para la operación de la maquinaria de la Gobernacion, según marco Cont. Interd No. 1185 de 2025 </t>
  </si>
  <si>
    <t>212020200601
Comp. 932
493616</t>
  </si>
  <si>
    <t>01 M y 15 DIAS</t>
  </si>
  <si>
    <t>INC: 2025- 09- 15
TMC:2025- 10- 25
ACTA: 139/2025</t>
  </si>
  <si>
    <t>CONT. 1185/25</t>
  </si>
  <si>
    <t>093 -
2025-10-15</t>
  </si>
  <si>
    <t>122-
2025-09-09</t>
  </si>
  <si>
    <t xml:space="preserve">OMAR ANDRES AREVALO ROJAS
C.C. 1.082.130.554 - 5
</t>
  </si>
  <si>
    <t>Prestar los servicos apoyo a la gestion como inspector general en el marco del contrato 1185 de 2025 celebrado entre la Gobernaciondel Huila y Aguas del Huila S.A. E.S.P</t>
  </si>
  <si>
    <t>212020200803
Comp: 931
493614</t>
  </si>
  <si>
    <t>INC: 2025- 09- 11
TMC:2025- 10- 25
ACTA: 120/2025</t>
  </si>
  <si>
    <t>153-
2025-10-15</t>
  </si>
  <si>
    <t>123-
2025- 09-09</t>
  </si>
  <si>
    <t>MAYRA ALEJANDRA BUSTOS BOTERO
CC. 1.075.239.167 2</t>
  </si>
  <si>
    <t>Prestar los servicios profesionales como ingeniero ambiental en el marco de contrato interadministrativo No. 1185 de 2025 celebrado entre Aguas del Huila S.A. ESP .</t>
  </si>
  <si>
    <t>212020200803
Comp: 930
493613</t>
  </si>
  <si>
    <t>INC: 2025- 09- 11
TMC:2025-1 7- 25
ACTA: 118/2025</t>
  </si>
  <si>
    <t>073-
2025-10-15</t>
  </si>
  <si>
    <t>124-
2025- 09-09</t>
  </si>
  <si>
    <t>212020200803
Comp: 929
493610</t>
  </si>
  <si>
    <t>INC: 2025- 09- 11
TMC:2025- 10- 25
ACTA:</t>
  </si>
  <si>
    <t>045-
2025-10-15</t>
  </si>
  <si>
    <t>125-
2025- 09- 09</t>
  </si>
  <si>
    <t>Prestar los servicios profesionales como coordinador técnico y administrativo en el marco del contrato interadministrativo no. 1185 de 2025 celebrado entre la gobernación del huila y aguas del huila s.a. E.s.p</t>
  </si>
  <si>
    <t>212020200803
Comp: 933
493615</t>
  </si>
  <si>
    <t>INC: 2025- 09- 11
TMC:2025- 10- 25
ACTA: 119/2025</t>
  </si>
  <si>
    <t>083-
2025-10-15</t>
  </si>
  <si>
    <t>126-
2025- 09-09</t>
  </si>
  <si>
    <t>Prestar los servicios como Cordinador de Seguridad  y salud en el trabajo en el marco de Contrato Interadministrativo No. 1185 de 2025</t>
  </si>
  <si>
    <t>212020200803
Comp: 934
493617</t>
  </si>
  <si>
    <t>INC: 2025- 09- 11
TMC:2025- 10- 25
ACTA: 117/2025</t>
  </si>
  <si>
    <t>087-
2025-10-15</t>
  </si>
  <si>
    <t>127-
2025-09-09</t>
  </si>
  <si>
    <t>JUAN SEBASTIAN REYES CAMACHO
C.C. 1075.288.955 - 9</t>
  </si>
  <si>
    <t>Prestar los servicios profesionales como asesor juridico en en el marco  Interadministrativo No. 1185 de 2025 celebrado entre la Gobernación del Huila y Aguas del Huila S.A E.S.P</t>
  </si>
  <si>
    <t>212020200803
Comp: 935
493618</t>
  </si>
  <si>
    <t>INC: 2025- 09- 11
TMC:2025- 10- 25
ACTA: 122/2025</t>
  </si>
  <si>
    <t>080 -
2025-10-15</t>
  </si>
  <si>
    <t>128-
2025-09-15</t>
  </si>
  <si>
    <t>CONSORCIO AGUA 2025
R.L. MARILUZ VARGAS GONZALEZ
NIT: 901.981.164 - 6</t>
  </si>
  <si>
    <t>Construccion del sistema de Acueducto de los Centros Poblados Sierra del Gramal de la Cañada, Municipio de Tello - Huila.</t>
  </si>
  <si>
    <t>23201010010390820
2320101001031904
Comp: 992
493879
Comp: 993
493935</t>
  </si>
  <si>
    <t>12 Meses</t>
  </si>
  <si>
    <t>INC: 2025- 11 -28
TMC: 2026- 11 - 27
ACTA:</t>
  </si>
  <si>
    <t>RESL: 281/24
RESL: 058/25</t>
  </si>
  <si>
    <t>AHSAOB03-2025</t>
  </si>
  <si>
    <t>866 -
2026-09-30</t>
  </si>
  <si>
    <t>129-
2025-09-18</t>
  </si>
  <si>
    <t>DAVID ESTEBAN BARACALDO MESA
C.C. 1.075.283.864 - 4</t>
  </si>
  <si>
    <t>Prestar los servicios profesionales como ingeniero operativo en el marco del contrato administrativo No. 1185 de 2025 entre la Gobernacion.</t>
  </si>
  <si>
    <t>212020200803
Comp. Xxx
4939</t>
  </si>
  <si>
    <t>01 MES 15 DIAS</t>
  </si>
  <si>
    <t>INC: 2025- 09- 20
TMC:2025- 10- 25
ACTA: 138/2025</t>
  </si>
  <si>
    <t>142 -
2025-10-27</t>
  </si>
  <si>
    <t>130-
2025-09-18</t>
  </si>
  <si>
    <t>212020200601
Comp:  1007
494114</t>
  </si>
  <si>
    <t>INC: 2025- 08 - 22
TMC:2025- 10- 30
ACTA:</t>
  </si>
  <si>
    <t>119-
2025-10-30</t>
  </si>
  <si>
    <t>131-
2025-09-18</t>
  </si>
  <si>
    <t xml:space="preserve">Prestar los Asistencia tecnica a prestadores de los servicios publicos domiciliarios de Acueducto, Alcantarillado del departamento del Huila, para actualizar los indicadores de sector criterios metodologia, indicadores del sector  </t>
  </si>
  <si>
    <t>212020200828
Comp 1010 
494206</t>
  </si>
  <si>
    <t>JAMES PARRA DURAN</t>
  </si>
  <si>
    <t>INC: 2025- 10- 01
TMC: 2025- 12- 30
ACTA:</t>
  </si>
  <si>
    <t>085 -
2025-12-30</t>
  </si>
  <si>
    <t>132-
2025-09- 18</t>
  </si>
  <si>
    <t>GERMAN ADOLFO ARIAS COLLAZOS
C.C. 12.237.701 - 7</t>
  </si>
  <si>
    <t>Elaboracion de los estudios, diseños para la optimizacion de la Bocatoma, Aduccion y Ampliacion Ramal 32 Usuarios del Acueducto vereda Los Andes. La Copa del Municipio de Iquira Departamento del Huila.</t>
  </si>
  <si>
    <t>2320101001031902
Comp: xxx
4942xx</t>
  </si>
  <si>
    <t>120 DIAS</t>
  </si>
  <si>
    <t>YESID ROJAS PEÑA</t>
  </si>
  <si>
    <t>INC: 2025- 10- 01
TMC: 2026- 01- 28
ACTA:</t>
  </si>
  <si>
    <t>166-
2026- 01- 30</t>
  </si>
  <si>
    <t>133-
2025-09-18</t>
  </si>
  <si>
    <t>PARQUEADERO</t>
  </si>
  <si>
    <t>212020200505
Comp: 1011
494213</t>
  </si>
  <si>
    <t>INC: 2025- 09 - 23
TMC:2025- 10- 25
ACTA: 134/2025</t>
  </si>
  <si>
    <t>094 -
2025-10- 30</t>
  </si>
  <si>
    <t>134-
2025-09-19</t>
  </si>
  <si>
    <t>Contratar el suministro de equipos GPS y el servicio de monitoreo, reporte, alertas y almacenamiento de datos de los equipos de posicimiento satelital GPS para la maquinaria y vehiculos del esquema del Departamento del Huila en marco del contrato interadministrativo No. 1185 de 2025</t>
  </si>
  <si>
    <t>212020200609
Comp: 1013
494255</t>
  </si>
  <si>
    <t>JUAN CARLOS BERJAN B</t>
  </si>
  <si>
    <t>INC: 2025- 09- 22
TMC:2025- 10- 25
ACTA: 127/2025</t>
  </si>
  <si>
    <t>068-
2025- 10-30</t>
  </si>
  <si>
    <t>135-
2025-09-24</t>
  </si>
  <si>
    <t>AUTOBOX INGENERIA SAS
R.L. YULIANA PAOLA CORREA CASTAÑO
NIT: 901.594.985 - 6</t>
  </si>
  <si>
    <t>Contratar el suministro e instalación de llantas, neumaticos, protectores, baterias, cables, bornes, entre otras, para la operación de la maquinaria y equipos de propiedad del Departamento del Huila en cumplimiento a las actividades de ejecución del contrato interadministrativo No. 1185 de 2025 suscrito entre el Departamento del Huila S.A E.S.P</t>
  </si>
  <si>
    <t>21202020061
Comp: 1028
494471</t>
  </si>
  <si>
    <t>INC: 2025- 09- 29
TMC:2025- 10- 25
ACTA:</t>
  </si>
  <si>
    <t>082-
2025-10-30</t>
  </si>
  <si>
    <t>136-
2025-09- 24</t>
  </si>
  <si>
    <t>Suministro de elementos de seguridad y salud en el trabajo(Dotacion y Extintores) en el marco de contrato interadministrativo 1185 de 2025 suscrito con la Gobernacion y Sociedad Aguas del Huila SA ESP.</t>
  </si>
  <si>
    <t>212020100201
212020100401
Comp. 1029
494468</t>
  </si>
  <si>
    <t>JUAN CARLOS BERJAN B.</t>
  </si>
  <si>
    <t>INC: 2025- 09 - 25
TMC:2025- 10- 09
ACTA: 128/2025</t>
  </si>
  <si>
    <t>066-
2025-10-30</t>
  </si>
  <si>
    <t>137-
2025-09 -24</t>
  </si>
  <si>
    <t>Suministro e instalacion respuestos mecanicos, neumaticos, electricos accesorios originales u homologados y el servicio de mantenimiento correctivo y preventivo de la maquinaria amarilla y vehiculos pesados de propiedad Departamento del Huila, en cumplimiento a las actividades de ejecucion de contrato No. 1185 de 2025</t>
  </si>
  <si>
    <t>212020200808
Comp: 100
484469</t>
  </si>
  <si>
    <t>a partir de la firma del acta de Inicio hasta el 25 de Octubre/25</t>
  </si>
  <si>
    <t>INC: 2025- 09- 25
TMC:2025- 10- 25
ACTA: 137/2025</t>
  </si>
  <si>
    <t>278-
2025-10-25</t>
  </si>
  <si>
    <t>138-
2024-09-26</t>
  </si>
  <si>
    <t>AMBILAB S.A.S
R.L. OSCAR EDUARDO BALBUENA CALDERON
NIT: 900.813.726 -2</t>
  </si>
  <si>
    <t>Cosultoria especializada para la elaboracion de los estudios y tramites conducentes a la obtencion de unpermiso de ocupacion de cauces, lechos y playas para el proyecto Construccion del Sistema de Tratamiento de Aguas Residuales Domesticas del Municipio de la La Plata Fase I - Huila.</t>
  </si>
  <si>
    <t>2320101001031902
Comp: 1032
494660</t>
  </si>
  <si>
    <t xml:space="preserve">INC: 2025- 10 - 20
TMC: 2025- 12- 19
Acta: </t>
  </si>
  <si>
    <t>AHCDO02/025</t>
  </si>
  <si>
    <t>257 -
2025-12-30</t>
  </si>
  <si>
    <t>139-
2025-09- 29</t>
  </si>
  <si>
    <t>CONSORCIO SIERRA
R.L.ANDRES FELIPE VARGAS CIFUENTES
NIT: 901.990.612 - 2</t>
  </si>
  <si>
    <t xml:space="preserve">Interv. Contractual tecnica, admtivo, financxiea contable, social ambiental juridica para ejecucion  Construccion del sistema de Acueducto de los Centros Poblados Sierra del Gramal de la Cañada, Municipio de Tello - Departamento del Huila. </t>
  </si>
  <si>
    <t>232010100103190820
Comp: 1033
494665</t>
  </si>
  <si>
    <t xml:space="preserve">INC: 2025- 11 -28
TMC: 2027- 09- 27
Acta: </t>
  </si>
  <si>
    <t>RESL.XX/2X</t>
  </si>
  <si>
    <t>AHCDIN</t>
  </si>
  <si>
    <t>857 -
2026-10-30</t>
  </si>
  <si>
    <t>140-
2025-10- 01</t>
  </si>
  <si>
    <t>CONSORCIO OCING 10
R.L. RUBEN DARIO SOLARTE GUZMAN
NIT: 901.990.057 - 4</t>
  </si>
  <si>
    <t>Ejecutar la Interventoria contractual, tecnica, administrativo, financiera, conbtable, ambiental, social de fortalecimiento institucional y juridica para la ejecucion de los proyectos de obra Construccion de las Obrs del Plan Maestro de Alcantarillado del area Urbana de Municipio de Isnos Fase I.</t>
  </si>
  <si>
    <t>23201010010190903
232010100103190905
Comp: 1036
494906</t>
  </si>
  <si>
    <t xml:space="preserve">INC: 2025- 10 -20
TMC: 2026- 11- 19
Acta: </t>
  </si>
  <si>
    <t>CONS PDA
FIA</t>
  </si>
  <si>
    <t>AHCMAIN01-025</t>
  </si>
  <si>
    <t>846 -
2026-10-30</t>
  </si>
  <si>
    <t>141-
2025- 10-. 0'1</t>
  </si>
  <si>
    <t>212020200611
Comp: 1043
494981</t>
  </si>
  <si>
    <t>1 MES Y 15 DIAS</t>
  </si>
  <si>
    <t xml:space="preserve">INC: 2025- 10 - 07
TMC: 2025- 10- 25
Acta: </t>
  </si>
  <si>
    <t>075-
2025-12-30</t>
  </si>
  <si>
    <t>142- 
2025- 10-09</t>
  </si>
  <si>
    <t>YOALVETH LOZANO LOZADA
C.. 12.139.245 - 1</t>
  </si>
  <si>
    <t>Construccion y Adecuacion obras en el marco Plan Maestro de Acueducto y Alcantarillado de Municipio de Saladoblanco Fase I, De partamento del Huila.</t>
  </si>
  <si>
    <t>232010100103190809
Comp: 1066
495424</t>
  </si>
  <si>
    <t xml:space="preserve">INC: 2025- 11 -04
TMC: 2026- 02- 03
Acta: </t>
  </si>
  <si>
    <t>340 -
2025-12-31</t>
  </si>
  <si>
    <t>143- 
2025- 10- 09</t>
  </si>
  <si>
    <t>ALTA BIOTECNOLOGIA COLOMBIANA SAS
R.L. ORLANDO REPIZO SALAZAR
NIT: 900.841.097 - 7</t>
  </si>
  <si>
    <t>Prestar servicios de muestreo y analisis de calidad fisicoquuima y microbiologica a las muestras agua residual y fuentes receptoras de los sistemas de alcantarillado de los cascos urbanos de los Municipios Tarqui- Santa Maria- Paicol y Nataga.</t>
  </si>
  <si>
    <t>245020803
Comp. 1067
495437</t>
  </si>
  <si>
    <t>60 DIAS</t>
  </si>
  <si>
    <t xml:space="preserve">INC: 2025- 10 - 14
TMC: 2025- 12- 13
Acta: </t>
  </si>
  <si>
    <t>C.D.</t>
  </si>
  <si>
    <t>110 -
2025-12-30</t>
  </si>
  <si>
    <t>144-
2025-10- 10</t>
  </si>
  <si>
    <t>CORPORACION CAMINO AL ÉXITO "CAMINE"
R.L. URIEL VANEGAS OSPINA
NIT: 900.555.663 -1</t>
  </si>
  <si>
    <t>Prestar los servicios de logistica para desarrollo de las actividades contempladas en el componente de la prestacion de los servicios de agua saneamiento y desarrollo institucional plan ambiental 2025, según contrato interd. No. 1054 de 2025 con la Gobernacion del Huila.</t>
  </si>
  <si>
    <t>212020200828
Comp: 1072
495505</t>
  </si>
  <si>
    <t>A PARTIR DEL ACTA DE INICIO HASTA EL 30 DICIEMBRE/25</t>
  </si>
  <si>
    <t xml:space="preserve">INC: 2025- 10 - 16
TMC: 2025- 12- 30
Acta: </t>
  </si>
  <si>
    <t>092-
2025-12-30</t>
  </si>
  <si>
    <t>145-
2025-10-16</t>
  </si>
  <si>
    <t>DIANA MARGARITA SEGURA OCHOA
C.C. 26.579.000 - 0</t>
  </si>
  <si>
    <t>Ejecutar la Interventoria contractual, tecnica, administrativo, financiera, conbtable, ambiental, social de fortalecimiento institucional y juridica para la ejecucion de los proyectos de obra Construccion y adecuacion obras en el marco del Plan Maestro de Acueducto y Alcantarillado Municipio de Saladoblanco Fase I.</t>
  </si>
  <si>
    <t xml:space="preserve">
Comp: 1079
495660</t>
  </si>
  <si>
    <t xml:space="preserve">INC: 2025- 11 - 04
TMC: 2025- 12 - 03
Acta: </t>
  </si>
  <si>
    <t>AHCDINOB06-025</t>
  </si>
  <si>
    <t>275 -
2026-07-30</t>
  </si>
  <si>
    <t>146-
2025- 10-21</t>
  </si>
  <si>
    <t>212020100301
212020100302
212020100202
Comp: 1084
495965</t>
  </si>
  <si>
    <t xml:space="preserve">INC: 2025- 10 - 22
TMC: 2025- 12- 31
Acta: </t>
  </si>
  <si>
    <t>072 -
2025-12-30</t>
  </si>
  <si>
    <t>147-
2025- 10- 22</t>
  </si>
  <si>
    <t>UNION TEMPORAL PTAR LA PLATA
R.L. JHON EDISON JORDAN TRJADA
NIT: 901.998.240 - 2</t>
  </si>
  <si>
    <t>Construccion del Sistema de Tratamiento de aguas residuales domesticas Fase I, del Municipio de La Plata - Huila.</t>
  </si>
  <si>
    <t>00AR-4003-1203-4
Comp: 10xx
4959xx</t>
  </si>
  <si>
    <t xml:space="preserve">INC: 2025- 0X -XX
TMC: 2025- 11- 30
Acta: </t>
  </si>
  <si>
    <t>OCAD</t>
  </si>
  <si>
    <t>AHIPOOB01-025</t>
  </si>
  <si>
    <t>327 -
2026-10-30</t>
  </si>
  <si>
    <t>148-
2025- 10- 23</t>
  </si>
  <si>
    <t>ERIKA DEL PILAR MURCIA CHAVARRO
C-C. 1.082.157.052 - 7</t>
  </si>
  <si>
    <t xml:space="preserve">Consultoria especializada para la actualizacion y formulacion del Plan de Gestion integral de residuos solidos PGIRS del Municipio de Tarqui  en virtud de las obligaciones  </t>
  </si>
  <si>
    <t>2320101001031904
Comp: 1089
496114</t>
  </si>
  <si>
    <t>DOS MESES</t>
  </si>
  <si>
    <t xml:space="preserve">INC: 2025- 10 - 27
TMC: 2025- 11- 30
Acta: </t>
  </si>
  <si>
    <t>CONV.004/25</t>
  </si>
  <si>
    <t>AHCDCO03/25</t>
  </si>
  <si>
    <t>197 -
2025-12-30</t>
  </si>
  <si>
    <t>149-
2025- 10- 28</t>
  </si>
  <si>
    <t>CONSTRUCCIONES INTERVENTORIAS ESTUDIOS Y DISEÑOS S.A.S.
R.L. JORGE ALBERTO RAMOS SALAZAR
NIT: 901.466.695 - 7</t>
  </si>
  <si>
    <t xml:space="preserve">Prestar los servicios profesionales de apoyo a la evaluacion de los componentes hidraulico y Geotecnico, resultado de la labor de supervision, revisiony ajuste a los proyectos de agua potable y saneamiento basico que adelanta la subgerencia tecnica y operativa de la entidad en virtud de las necesidades que resulten de la gestion de proyectos. </t>
  </si>
  <si>
    <t>CONTRATO PRESTACIONES PROFESIONALES</t>
  </si>
  <si>
    <t>212020200803
Comp: 1100
496312</t>
  </si>
  <si>
    <t xml:space="preserve">INC: 2025- 11 - 05
TMC: 2026 - 01- 04
Acta: </t>
  </si>
  <si>
    <t>096 -
2025-12-30</t>
  </si>
  <si>
    <t>150-
2025- 10- 31</t>
  </si>
  <si>
    <t>Prestar los servicios profesionales en el area contable</t>
  </si>
  <si>
    <t>CONTRATO DE PRESTACION DE SERVICIOS</t>
  </si>
  <si>
    <t>212020200803                      Comp: 1105
496397</t>
  </si>
  <si>
    <t>A PARTIR DE LA FIRM A DEL ACTA DE INICIO SIN SUPERAR EL 30 DICIEMBRE 2025</t>
  </si>
  <si>
    <t>CONTABILIDAD</t>
  </si>
  <si>
    <t xml:space="preserve">INC: 2025- 11 -04
TMC: 2025- 12- 30
Acta: </t>
  </si>
  <si>
    <t>066 -
2025-12-30</t>
  </si>
  <si>
    <t>151 -
2025- 10- 31</t>
  </si>
  <si>
    <t>CONSORCIO AGUAS LABOYANAS</t>
  </si>
  <si>
    <t>Construccion del sistema de acueducto rural Betania, San Martin y Santa Inés Fase I, Municipio de Pitalito Departamento del Huila; Construcción del colector principal del alcantarillado sanitario del sector norte del Municipio de Pitalito Departamento del Huila; Opitmizacion del sistema de alcantarillado sanitario Fase I (Sector Maco) Municipio Pitalito Departamento del Huila</t>
  </si>
  <si>
    <t>212020200803                            Comp: 1157
496637</t>
  </si>
  <si>
    <t xml:space="preserve">         </t>
  </si>
  <si>
    <t xml:space="preserve">INC: 2025- 12 -11
TMC: 2026- 12- 10
Acta: </t>
  </si>
  <si>
    <t>PDA.FIA. MUNC.    PDA. FIA. DPTO</t>
  </si>
  <si>
    <t>AHLPOBO2-025</t>
  </si>
  <si>
    <t>1256 -
2026-12-10</t>
  </si>
  <si>
    <t>152 -
2025- 11- 05</t>
  </si>
  <si>
    <t>VANESSA CATALINA BERMEO RODRIGUEZ                                               CC. 1.075.268.918</t>
  </si>
  <si>
    <t>prestar los servicios profesionales de apoyo al area de Juridica y Presupuesto de la entidad</t>
  </si>
  <si>
    <t>212020200803                      Comp: 1158
496491</t>
  </si>
  <si>
    <t>JURIDICA</t>
  </si>
  <si>
    <t xml:space="preserve">INC: 2025- 11 -06
TMC: 2025- 12- 30
Acta: </t>
  </si>
  <si>
    <t>057 -
2025-12-30</t>
  </si>
  <si>
    <t>153 -
2025- 10- 31</t>
  </si>
  <si>
    <t>JAVIER MAURICIO IRIARTE VALDERRAMA                                           CC. 1.061.750.823</t>
  </si>
  <si>
    <t>Servicios profesionales de apoyo como ingeniero ambiental, en los procesos de gestión que actualmente adelanta la coordinacion de servicios publicos de la entidad ante la autoridad ambiental</t>
  </si>
  <si>
    <t>212020200803                      Comp: 1162
496667</t>
  </si>
  <si>
    <t xml:space="preserve">INC: 2025- 11 -10
TMC: 2025- 12- 09
Acta: </t>
  </si>
  <si>
    <t>076 -
2025-12-09</t>
  </si>
  <si>
    <t>154 -
2025- 11- 12</t>
  </si>
  <si>
    <t>212020200803                          Comp: 1177
496878</t>
  </si>
  <si>
    <t xml:space="preserve">INC: 2025- 11 - 14
TMC: 2025- 12- 30
Acta: </t>
  </si>
  <si>
    <t>100 -
2025-12-30</t>
  </si>
  <si>
    <t>155 -
2025- 11- 12</t>
  </si>
  <si>
    <t>AMPARO VARON DIAZ
C.C. 36,169,646-5</t>
  </si>
  <si>
    <t>Recarga y mantenimiento de extintores, dotacion de botiquin sede principal, municipios concesionados y vehiculos, señalizacion entidad Aguas del Huila S.A.</t>
  </si>
  <si>
    <t>212020100201-212020100401                          Comp: 1178
496879</t>
  </si>
  <si>
    <t>JUAN CARLOS BERJAN</t>
  </si>
  <si>
    <t xml:space="preserve">INC: 2025- 12 -19
TMC: 2025- 12- 03
Acta: </t>
  </si>
  <si>
    <t>043 -
2025-12-03</t>
  </si>
  <si>
    <t>156 -
2025- 11- 12</t>
  </si>
  <si>
    <t>VIANY MAGNOLIA LISCANO BARRERA
C.C. 55.173.246</t>
  </si>
  <si>
    <t>Prestar los servicios profesionales de coordinacion y acompañamiento a la ejecucion de las actividades relacionadas con la implementación de la politica de sostenibilidad ambiental en los municipios del departamento del Huila, ordenanza 041 de 2020, conforme a las acciones descritas en contrato  interadministrativo 1054 de 2025 con la Gobernacion del Huila del Componente Plan Ambiental</t>
  </si>
  <si>
    <t>212020200803                          Comp: 1179
496911</t>
  </si>
  <si>
    <t xml:space="preserve">INC: 2025- 11 -12
TMC: 2025- 12- 30
Acta: </t>
  </si>
  <si>
    <t>059 -
2025-12-30</t>
  </si>
  <si>
    <t>157 -
2025- 11- 13</t>
  </si>
  <si>
    <t>SOLUCIONES AMBIENTALES Y GEOGRAFICAS S.A.S
NIT. 901517268</t>
  </si>
  <si>
    <t>Consultoria para actualizar la informacion tecnica y alimentar el software diagnostico rural del Departamento del Huila</t>
  </si>
  <si>
    <t>212020200828                         Comp: 1184
497013</t>
  </si>
  <si>
    <t xml:space="preserve">INC: 2025- 11 - 19
TMC: 2025- 12 - 30
Acta: </t>
  </si>
  <si>
    <t>188 -
2025-12-30</t>
  </si>
  <si>
    <t>158 -
2025- 11- 13</t>
  </si>
  <si>
    <t>Prestar los servicios profesionales como asesor juridico en en el marco Interadministrativo No. 1449 de 2025 celebrado entre la Gobernación del Huila y  la Sociedad Aguas del Huila, servicios integrales de infraestructura, consultoria y administración S.A E.S.P</t>
  </si>
  <si>
    <t>212020200803                        Comp: 1185
497014</t>
  </si>
  <si>
    <t>01 MES Y 04 DIAS</t>
  </si>
  <si>
    <t xml:space="preserve">INC: 2025- 11 -18
TMC: 2025- 12- 21
Acta: </t>
  </si>
  <si>
    <t>079 -
2025-12-30</t>
  </si>
  <si>
    <t>159 -
2025- 11- 13</t>
  </si>
  <si>
    <t>Prestar los servicios como Coordinador de Seguridad  y salud en el trabajo en el marco de Contrato Interadministrativo No. 1449 de 2025</t>
  </si>
  <si>
    <t>212020200803                         Comp: 1186
497015</t>
  </si>
  <si>
    <t xml:space="preserve">INC: 2025- 11 - 19
TMC: 2025- 12 - 22
Acta: </t>
  </si>
  <si>
    <t>103 -
2025-12-30</t>
  </si>
  <si>
    <t>160 -
2025- 11- 13</t>
  </si>
  <si>
    <t>Prestar los servicios profesionales como ingeniero operativo en el marco del contrato interadministrativo No. 1449 de 2025 celebrado entre la Gobernación del Huila y  la Sociedad Aguas del Huila, servicios integrales de infraestructura, consultoria y administración S.A E.S.P</t>
  </si>
  <si>
    <t>212020200803                            Comp: 1187
497016</t>
  </si>
  <si>
    <t xml:space="preserve">INC: 2025- 11 - 18
TMC: 2025- 12 - 17
Acta: </t>
  </si>
  <si>
    <t>080 -
2025-12-30</t>
  </si>
  <si>
    <t>161 -
2025- 11- 13</t>
  </si>
  <si>
    <t>Prestar los servicios profesionales como ingeniero mecanico en el marco del contrato interadministrativo no. 1449 de 2025 celebrado entre la Gobernación del Huila y  la Sociedad Aguas del Huila, servicios integrales de infraestructura, consultoria y administración S.A E.S.P</t>
  </si>
  <si>
    <t>212020200803                         Comp: 1188
497017</t>
  </si>
  <si>
    <t xml:space="preserve">INC: 2025- 11 - 18
TMC: 2025- 12 - 21
Acta: </t>
  </si>
  <si>
    <t>162 -
2025- 11- 13</t>
  </si>
  <si>
    <t>Prestar los servicios de apoyo a la gestion como inspector general para el seguimiento a las actividades en el marco del Contrato Interadministrativo No. 1449 de 2025 celebrado entre la Gobernación del Huila y  la Sociedad Aguas del Huila, servicios integrales de infraestructura, consultoria y administración S.A E.S.P</t>
  </si>
  <si>
    <t>212020200803                          Comp: 1189
497019</t>
  </si>
  <si>
    <t>063 -
2025-12-30</t>
  </si>
  <si>
    <t>163 -
2025- 11- 13</t>
  </si>
  <si>
    <t>Prestar los servicios profesionales como ingeniero ambiental en el marco de contrato interadministrativo No. 1449 de 2025 celebrado entre la Gobernación del Huila y  la Sociedad Aguas del Huila, servicios integrales de infraestructura, consultoria y administración S.A E.S.P</t>
  </si>
  <si>
    <t>212020200803                         Comp: 1190
497021</t>
  </si>
  <si>
    <t xml:space="preserve">                                                                                                                                                                                                                                                                                                                                                                                                                                                                                                                                                                                                                                                                                                                                                                                                                                                                                                                                                                                                                                                                     </t>
  </si>
  <si>
    <t>084 -
2025-12-30</t>
  </si>
  <si>
    <t>164 -
2025- 11- 13</t>
  </si>
  <si>
    <t>OSCAR JAVIER MANRIQUE CASTRO
C.C. 12.276.947 - 8</t>
  </si>
  <si>
    <t>Prestar los servicios profesionales como coordinador técnico y administrativo en el marco del contrato interadministrativo no. 1449 de 2025  celebrado entre la Gobernación del Huila y  la Sociedad Aguas del Huila, servicios integrales de infraestructura, consultoria y administración S.A E.S.P</t>
  </si>
  <si>
    <t>212020200803                            Comp: 1191
497022</t>
  </si>
  <si>
    <t>165 -
2025- 11- 14</t>
  </si>
  <si>
    <t>Examenes ocupacionales de ingreso y egreso de funcionarios de maquinaria Amarilla de la Entidad, en cumplimiento de las actividades de ejecucion del contrato interadministrativo 1449 de 2025</t>
  </si>
  <si>
    <t>212020200906                        Comp: 1201
497078</t>
  </si>
  <si>
    <t xml:space="preserve">INC: 2025- 11 - 24
TMC: 2025- 12 - 08
Acta: </t>
  </si>
  <si>
    <t>166 -
2025- 11- 18</t>
  </si>
  <si>
    <t>TURISMO AMERICAN TOURS SAS
R.L. NUBIA YAMILE VELASQUEZ RINCON
NIT: 900556188-7</t>
  </si>
  <si>
    <t>Prestacion de servicios de logistica necesaria para el desarrollo de la actividad denominada viaje por integracion del programa de bienestar social aprobado para su ejecucion a favor de los empleados de aguas del huila S.A E.S.P</t>
  </si>
  <si>
    <t>212020200904                         Comp: 1211
497180</t>
  </si>
  <si>
    <t>20 DIAS</t>
  </si>
  <si>
    <t xml:space="preserve">INC: 2025- 11 - 20
TMC: 2025- 12- 09
Acta: </t>
  </si>
  <si>
    <t>167 -
2025- 11- 19</t>
  </si>
  <si>
    <t>LINEAS TURISTICAS DEL PAEZ S.A.S</t>
  </si>
  <si>
    <t>Contratar la prestación del servicio trasnporte terrestre  automotor especial  para el traslado de personal y elementos que se requieran para la operación  de la maquinaria de la Gbernacion del Huila en ejecucion del contratoo interadministrativo No. 1449 del 2025</t>
  </si>
  <si>
    <t>212020200601                         Comp: 1212
497207</t>
  </si>
  <si>
    <t xml:space="preserve">INC: 2025- 11 - 21
TMC: 2025- 12 - 30
Acta: </t>
  </si>
  <si>
    <t>119 -
2025-12-30</t>
  </si>
  <si>
    <t>168 -
2025- 11- 19</t>
  </si>
  <si>
    <t>RICHARD FABIAN PUENTES CASTAÑEDA</t>
  </si>
  <si>
    <t>Prestar los servicios profesionales para apoyar el proceso mecanico en el marco del contrato administrativo No. 1449 de 2025 celebrado entre la Gobernacion del Huila y la Sociedad Aguas del Huila - Servicios integrales de infraestructura, consultoria y administracio S.A E.S.P</t>
  </si>
  <si>
    <t>212020200803                          Comp: 1213
497208</t>
  </si>
  <si>
    <t>073 -
2025-12-30</t>
  </si>
  <si>
    <t>169 -
2025- 11- 21</t>
  </si>
  <si>
    <t>contratar el suministro de combustible ACPM, Diesel y Diesel Exhaust (Fluido para escape) Hidroblue 1 para la operación de la maquinaria y equipos de propiedad del departamento del Huila en el Marco del Contrato Interadministrativo No. 1449 de 2025 suscrito entre la Gobernacion del Huila y la sociedad aguas del huila - Servicios integrales de infraestructura, consultoria y administracion S.A. E.S.P</t>
  </si>
  <si>
    <t>212020200613                         Comp: 1218
497320</t>
  </si>
  <si>
    <t xml:space="preserve">INC: 2025- 11 -25
TMC: 2025- 12 - 30
Acta: </t>
  </si>
  <si>
    <t>098 -
2025-12-30</t>
  </si>
  <si>
    <t>170 -
2025- 11- 26</t>
  </si>
  <si>
    <t>CONSORCIO INTERVENTORIA PTAR LA PLATA 2025</t>
  </si>
  <si>
    <t>Ejecutar la interventoria contractual, tecnica, administrativa, financiera, contable, ambiental, social y juridica para la ejecucion del proyecto de obra denominado: "Construccion del Sistema de Tratamiento de aguas residuales domesticas Fase I, del Municipio de La Plata - Huila."</t>
  </si>
  <si>
    <t>00AR-4003-1203-4
Comp: 1229
497827</t>
  </si>
  <si>
    <t>YESID ROJJAS</t>
  </si>
  <si>
    <t xml:space="preserve">INC: 2026- 01 -20
TMC: 2028- 03- 20
Acta: </t>
  </si>
  <si>
    <t>354 -
2028-03-20</t>
  </si>
  <si>
    <t>171 -
2025- 11- 27</t>
  </si>
  <si>
    <t>Restitucion fase III del sistema de acueducto y alcantarillado combinado y mejoramiento e la red vial urbana del municipio de Paicol, Departamento del Huila</t>
  </si>
  <si>
    <t>00AD-4003-1400-15  232010100103190821                    Comp: 1254 - 1255
498163 - 498315</t>
  </si>
  <si>
    <t>144 -
2025-12-30</t>
  </si>
  <si>
    <t>172 -
2025- 11- 27</t>
  </si>
  <si>
    <t>INCIEM S.A.S  - INGENIERIA CIVIL ELECTRICA Y MECANICA S.A.S</t>
  </si>
  <si>
    <t>Ejecutar la interventoria contractual, tecnica, administrativa, financiera, contable, ambiental, social y juridica para la ejecucion del proyecto de obra denominado:  "Restitucion fase III del sistema de acueducto y alcantarillado combinado y mejoramiento e la red vial urbana del municipio de Paicol, Departamento del Huila"</t>
  </si>
  <si>
    <t>232010100103190821
Comp: 1257
498317</t>
  </si>
  <si>
    <t>108 -
2025-12-30</t>
  </si>
  <si>
    <t>173 -
2025- 11- 27</t>
  </si>
  <si>
    <t>publicacion en un diario de alta circulacion, de los indicadores 2024 de acueducto, alcantarillado y aseo de los manucipios concesionados.</t>
  </si>
  <si>
    <t>212020200813                         Comp: 1238
497921</t>
  </si>
  <si>
    <t>WILLIAN REYES MUÑOZ</t>
  </si>
  <si>
    <t xml:space="preserve">INC: 2025- 12 -02
TMC: 2025- 21- 04
Acta: </t>
  </si>
  <si>
    <t>049 -
2025-12-30</t>
  </si>
  <si>
    <t>174 -
2025- 11- 27</t>
  </si>
  <si>
    <t>Contratar el suministro de equipos GPS y el servicio de monitoreo, reporte, alertas y almacenamiento de datos de los equipos de posicimiento satelital GPS para la maquinaria y vehiculos del esquema del Departamento del Huila en marco del contrato interadministrativo No. 1449 de 2025</t>
  </si>
  <si>
    <t>212020200609                        Comp: 12233
497900</t>
  </si>
  <si>
    <t xml:space="preserve">INC: 2025- 11 - 28
TMC: 2025- 12 - 30
Acta: </t>
  </si>
  <si>
    <t>067 -
2025-12-30</t>
  </si>
  <si>
    <t>175 -
2025- 11- 27</t>
  </si>
  <si>
    <t>Arrendamiento del parqueadero para el Kit de maquinaria en el marco de la ejecucion de contrato interadministrativo No. 1449 de 2025, suscrito entre del departamento del Huila y la sociedad Aguas del Huila - Servicios integrales de infraestructura, consultoria y administracio S.A E.S.P</t>
  </si>
  <si>
    <t>212020200606                       Comp: 1236
497902</t>
  </si>
  <si>
    <t>176 -
2025- 11- 27</t>
  </si>
  <si>
    <t>Suministro e instalacion respuestos mecanicos, neumaticos, electricos, accesorios originales u homologados y el servicio de mantenimiento correctivo y preventivo de la maquinaria amarilla y vehiculos pesados de propiedad Departamento del Huila, en cumplimiento a las actividades de ejecucion de contrato No. 1449 de 2025</t>
  </si>
  <si>
    <t>212020200808                      Comp: 1239
497928</t>
  </si>
  <si>
    <t xml:space="preserve">INC: 2025- 12 -02
TMC: 2025- 12- 30
Acta: </t>
  </si>
  <si>
    <t>291 -
2025-12-30</t>
  </si>
  <si>
    <t>177 -
2025- 12- 01</t>
  </si>
  <si>
    <t>CONSORCIO INTER BLINF - GE
R.L. DIANA CRISTINA BOLAÑOS FALLA
NIT: 902013175-9</t>
  </si>
  <si>
    <t>Ejecutar la interventoria contractual, tecnica, administrativa, financiera, contable, ambiental, social y juridica para la ejecucion del proyecto de obra denominado:  "Construccion del sistema de acueducto rural Betania, San Martin y Santa Inés Fase I, Municipio de Pitalito Departamento del Huila; Construcción del colector principal del alcantarillado sanitario del sector norte del Municipio de Pitalito Departamento del Huila; Opitmizacion del sistema de alcantarillado sanitario Fase I (Sector Maco) Municipio Pitalito Departamento del Huila"</t>
  </si>
  <si>
    <t>232010100103190903
Comp: 1256
498188</t>
  </si>
  <si>
    <t xml:space="preserve">INC: 2025- 12 -11
TMC: 2027- 12- 10
Acta: </t>
  </si>
  <si>
    <t>836 -
2025-12-30</t>
  </si>
  <si>
    <t>178 -
2025- 12- 01</t>
  </si>
  <si>
    <t>STHEFANYA NINCO TAFUR CC. 1.003.801.516</t>
  </si>
  <si>
    <t>Prestar los servicios profesionales para apoyar el proceso de operativo en el marco del contrato Interadministrativo No. 1449 de 2025 celebrado entre la Gobernacion del Huila y la Sociedad Aguas del Huila - Servicios integrales de infraestructura, consultoria y administracio S.A E.S.P</t>
  </si>
  <si>
    <t>212020200803                            Comp: 1245
498083</t>
  </si>
  <si>
    <t xml:space="preserve">INC: 2025- 12 -03
TMC: 2025- 12- 30
Acta: </t>
  </si>
  <si>
    <t>056 -
2025-12-30</t>
  </si>
  <si>
    <t>179 -
2025- 12- 01</t>
  </si>
  <si>
    <t>CARLOS ANDRES  GOMEZ BARAJAS                                          CC. 1.080.263.960</t>
  </si>
  <si>
    <r>
      <t xml:space="preserve">prestar los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color indexed="8"/>
        <rFont val="Arial"/>
        <family val="2"/>
      </rPr>
      <t>municipios de la plata y Paicol</t>
    </r>
    <r>
      <rPr>
        <sz val="8"/>
        <color indexed="8"/>
        <rFont val="Arial"/>
        <family val="2"/>
      </rPr>
      <t>, de conformidad con el plan ambiental aprobado en el plan estratégico de inversiones del pda.</t>
    </r>
  </si>
  <si>
    <t>212020200803                            Comp: 1246
498085</t>
  </si>
  <si>
    <t>041 -
2025-12-30</t>
  </si>
  <si>
    <t>180 -
2025- 12- 01</t>
  </si>
  <si>
    <t xml:space="preserve">ANYI MILENA MUÑOZ CHAVEZ                 CC. 1.144.095.238  </t>
  </si>
  <si>
    <r>
      <t xml:space="preserve">prestar los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isnos y san agustin</t>
    </r>
    <r>
      <rPr>
        <sz val="8"/>
        <rFont val="Arial"/>
        <family val="2"/>
      </rPr>
      <t>, de conformidad con el plan ambiental aprobado en el plan estratégico de inversiones  del pda.</t>
    </r>
  </si>
  <si>
    <t>212020200803                            Comp: 1247
498089</t>
  </si>
  <si>
    <t>181 -
2025- 12- 01</t>
  </si>
  <si>
    <t>HEILLER LIBARDO VILLANUEVA VANEGAS                                          CC. 1.077.878.230</t>
  </si>
  <si>
    <r>
      <t xml:space="preserve">prestar los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tarqui y acevedo</t>
    </r>
    <r>
      <rPr>
        <sz val="8"/>
        <rFont val="Arial"/>
        <family val="2"/>
      </rPr>
      <t>, de conformidad con el plan ambiental aprobado en el plan estratégico de inversiones  del pda.</t>
    </r>
  </si>
  <si>
    <t>212020200803                            Comp: 1248
498090</t>
  </si>
  <si>
    <t>RESCILIADO</t>
  </si>
  <si>
    <t>039 -
2025-12-30</t>
  </si>
  <si>
    <t>182 -
2025- 12- 01</t>
  </si>
  <si>
    <t>HUGO ARMANDO CANIZALES POLO      CC. 7.712.611</t>
  </si>
  <si>
    <r>
      <t xml:space="preserve">prestar los servicios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neiva y santa maria</t>
    </r>
    <r>
      <rPr>
        <sz val="8"/>
        <rFont val="Arial"/>
        <family val="2"/>
      </rPr>
      <t>, de conformidad con el plan ambiental aprobado en el plan estratégico de inversiones  del pda</t>
    </r>
  </si>
  <si>
    <t>212020200803                            Comp: 1252
498101</t>
  </si>
  <si>
    <t>183 -
2025- 12- 01</t>
  </si>
  <si>
    <t>YESSICA RIASCOS YUNDA            CC. 1.081.733.288</t>
  </si>
  <si>
    <r>
      <t xml:space="preserve">prestar los servicios tecnicos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oporapa  y saladoblanco</t>
    </r>
    <r>
      <rPr>
        <sz val="8"/>
        <rFont val="Arial"/>
        <family val="2"/>
      </rPr>
      <t>, de conformidad con el plan ambiental aprobado en el plan estratégico de inversiones  del pda.</t>
    </r>
  </si>
  <si>
    <t>212020200803                            Comp: 1249
498097</t>
  </si>
  <si>
    <t>043 -
2025-12-30</t>
  </si>
  <si>
    <t>184 -
2025- 12- 01</t>
  </si>
  <si>
    <t>YHON EDINSO OTECA PETTO        CC. 1.084.578.763</t>
  </si>
  <si>
    <r>
      <t xml:space="preserve">prestar los servicios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garzon y nataga</t>
    </r>
    <r>
      <rPr>
        <sz val="8"/>
        <rFont val="Arial"/>
        <family val="2"/>
      </rPr>
      <t>, de conformidad con el plan ambiental aprobado en el plan estratégico de inversiones  del pda.</t>
    </r>
  </si>
  <si>
    <t>212020200803                            Comp: 1251
498100</t>
  </si>
  <si>
    <t>038 -
2025-12-30</t>
  </si>
  <si>
    <t>185 -
2025- 12- 01</t>
  </si>
  <si>
    <t>MARIA ALEJANDRA VALDERRAMA ROJAS                                                CC. 1.080.935.588</t>
  </si>
  <si>
    <r>
      <t xml:space="preserve">prestar los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 xml:space="preserve">municipios de elias y timana </t>
    </r>
    <r>
      <rPr>
        <sz val="8"/>
        <rFont val="Arial"/>
        <family val="2"/>
      </rPr>
      <t>, de conformidad con el plan ambiental aprobado en el plan estratégico de inversiones  del pda.</t>
    </r>
  </si>
  <si>
    <t>212020200803                            Comp: 1250
498099</t>
  </si>
  <si>
    <t>042 -
2025-12-30</t>
  </si>
  <si>
    <t>186 -
2025- 12- 03</t>
  </si>
  <si>
    <t>CONSORCIO SANTA BARBARA    R.L. MARIA DEL SOCORRO MOSQUERA DE BUENO                             NIT. 902.012.869</t>
  </si>
  <si>
    <t>Construccion de la Fase I del alcantarillado sanitario y Ptar para las veredas pantanos, santa barbara, el diviso y palmarito del municipio de Timana, Departamento del Huila.</t>
  </si>
  <si>
    <t>2320101001031901                            Comp: 1270
498332</t>
  </si>
  <si>
    <t>YESID ROJAS</t>
  </si>
  <si>
    <t xml:space="preserve">INC: 2026- 01 - 20
TMC: 2026- 09- 17
Acta: </t>
  </si>
  <si>
    <t>923 -
2025-12-30</t>
  </si>
  <si>
    <t>187 -
2025- 12- 03</t>
  </si>
  <si>
    <t>Suministros de elementos de seguridad y salud en el trabajo (Dotacion, seguridad industrial, señalizacion, extintores ) en el marco de Contrato interadministrativo No. 1449 de 2025 suscrito entre sociedad Aguas del Huila - Servicios integrales de infraestructura, consultoria y administracio S.A E.S.P y la Gobernacion del Departamento del Huila</t>
  </si>
  <si>
    <t>212020100201, 212020100303, 212020100401                            Comp: 1266
498242</t>
  </si>
  <si>
    <t xml:space="preserve">INC: 2025- 12 -03
TMC: 2025- 12- 18
Acta: </t>
  </si>
  <si>
    <t>188 -
2025- 12- 03</t>
  </si>
  <si>
    <t>Realizar las revisiones tecnicas mecanicas para los vehiculos administrados por Aguas del Huila SA ESP, en el marco Conrato Interadministrativo No 1449 de 2025 suscrito con la Gobernacion del Huila.</t>
  </si>
  <si>
    <t>212020200824                           Comp: 1267
498245</t>
  </si>
  <si>
    <t>WILLIAN REYES</t>
  </si>
  <si>
    <t>053 -
2025-12-30</t>
  </si>
  <si>
    <t>189 -
2025- 12- 04</t>
  </si>
  <si>
    <t>JUAN PABLO BARRAGAN ARISTIZABAL                                    CC. 1.003.813.354</t>
  </si>
  <si>
    <t>Prestar los servicios de apoyo a la gestion en el area juridica y de contratación, apoyo en la gestion contractual  y cargue de informacion y soportes documentales requeridos por la plataforma Secop I y Secop II</t>
  </si>
  <si>
    <t>212020200803                           Comp: 12xx
498xxx</t>
  </si>
  <si>
    <t>DIEGO NELSON TAVAREZ</t>
  </si>
  <si>
    <t xml:space="preserve">INC: 2025- 12 - 04
TMC: 2025- 12 - 30
Acta: </t>
  </si>
  <si>
    <t>190 -
2025- 12- 05</t>
  </si>
  <si>
    <r>
      <t xml:space="preserve">prestar los servicios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el </t>
    </r>
    <r>
      <rPr>
        <b/>
        <sz val="8"/>
        <rFont val="Arial"/>
        <family val="2"/>
      </rPr>
      <t>municipio de nataga</t>
    </r>
    <r>
      <rPr>
        <sz val="8"/>
        <rFont val="Arial"/>
        <family val="2"/>
      </rPr>
      <t>, de conformidad con el plan ambiental aprobado en el plan estratégico de inversiones  del pda.</t>
    </r>
  </si>
  <si>
    <t>212020200803                            Comp: 1279
498448</t>
  </si>
  <si>
    <t xml:space="preserve">INC: 2025- 12 - 11
TMC: 2025- 12 - 30
Acta: </t>
  </si>
  <si>
    <t>040 -
2025-12-30</t>
  </si>
  <si>
    <t>191 -
2025- 12- 05</t>
  </si>
  <si>
    <r>
      <t xml:space="preserve">prestar los profesionales de apoyo a la gestión para la ejecución del programa de separación en la fuente, mediante la articulación y desarrollo de procesos de capacitación y socialización de contenidos, así como la entrega de material de apoyo orientado a la implementación de la política de sostenibilidad ambiental y de la ordenanza 041 de 2020 en los </t>
    </r>
    <r>
      <rPr>
        <b/>
        <sz val="8"/>
        <rFont val="Arial"/>
        <family val="2"/>
      </rPr>
      <t>municipios de garzon y tarqui</t>
    </r>
    <r>
      <rPr>
        <sz val="8"/>
        <rFont val="Arial"/>
        <family val="2"/>
      </rPr>
      <t>, de conformidad con el plan ambiental aprobado en el plan estratégico de inversiones  del pda.</t>
    </r>
  </si>
  <si>
    <t>212020200803                            Comp: 1280
498449</t>
  </si>
  <si>
    <t>192 -
2025- 12- 05</t>
  </si>
  <si>
    <t>EVELYN DAYANA ALVAREZ PALECIA                                                CC. 1.077.865.378</t>
  </si>
  <si>
    <t xml:space="preserve">Prestar los servicos profesionales de apoyo administrativo en la gerencia de la sociedad aguas del Huila -Servicios integrales de infraestructura, consultoria y administracio S.A E.S.P </t>
  </si>
  <si>
    <t>212020200803                            Comp: 1281
498456</t>
  </si>
  <si>
    <t>GENARO LOSADA MENDIETA</t>
  </si>
  <si>
    <t xml:space="preserve">INC: 2025- 12 - 06
TMC: 2025- 12 - 30
Acta: </t>
  </si>
  <si>
    <t>036 -
2025-12-30</t>
  </si>
  <si>
    <t>193 -
2025- 12- 10</t>
  </si>
  <si>
    <t>Suministro y cambio de lubricantes y filtros para la operación de la maquinaria y equipos de propiedad del departamento del huila para dar cumplimiento a las actividades dentro de la ejecucion del contrato interadministrativo no. 1449 de 2025</t>
  </si>
  <si>
    <t>212020200613                            Comp: 1289
498606</t>
  </si>
  <si>
    <t xml:space="preserve">INC: 2025- 12 - 12
TMC: 2025- 12 - 30
Acta: </t>
  </si>
  <si>
    <t>071 -
2025-12-30</t>
  </si>
  <si>
    <t>194 -
2025- 12- 10</t>
  </si>
  <si>
    <t>Suministro e instalacion de llantas, neumaticos, protectores, baterias, cables, bornes, entre otras, para la operación de la maquinariay equipos de propiedad del Departamento del Huila en cumplimiento a las actividades de ejecucion del contrato interadministrativo No. 1449 de 2025</t>
  </si>
  <si>
    <t>2120202005611                            Comp: 1288
498605</t>
  </si>
  <si>
    <t xml:space="preserve">INC: 2025- 12 - 15
TMC: 2025- 12 - 30
Acta: </t>
  </si>
  <si>
    <t>095 -
2025-12-30</t>
  </si>
  <si>
    <t>195 -
2025- 12- 12</t>
  </si>
  <si>
    <t>MARIA FERNANDA CHALA FARFAN  CC. 1.075.322.011</t>
  </si>
  <si>
    <t>Prestacion de servicios profesionales para apoyar el proceso juridico en el marco del contrato interadministrativo No. 1449 del 2025 celebrado entre la Gobernacion del Huila y la sociedad Aguas del Huila - Servicios integrales de infraestructura, consultoria y administracion</t>
  </si>
  <si>
    <t>212020200803                            Comp: 1296
498683</t>
  </si>
  <si>
    <t>DIEGO TAVAREZ</t>
  </si>
  <si>
    <t xml:space="preserve">INC: 2025- 12 -15
TMC: 2025- 12- 30
Acta: </t>
  </si>
  <si>
    <t>196 -
2025- 12- 18</t>
  </si>
  <si>
    <t xml:space="preserve">INVERTEHC INGENIERIA Y SUMINISTROS S.A.S                       NIT. 901994186-4                                       RL. BLANCA MARGARITA GUARQUIN </t>
  </si>
  <si>
    <t>Prstacion de servicios profesionales especializados como apoyo a la realizacion, revision y seguimiento de los estudios y diseños para la optimizacion de los sistemas de acueducto y alcantarillado del centro poblado de fortalecillas Municipio de Neiva - Huila</t>
  </si>
  <si>
    <t>232010100103190823                       Comp: 12xx
498xxx</t>
  </si>
  <si>
    <t>197 -
2025- 12- 18</t>
  </si>
  <si>
    <t>5D INGENIEROS S.A.S                             NIT. 901982747-4                             RL. DANNA MILDRETH DUSSAN</t>
  </si>
  <si>
    <t>Prestacion de servicios profesionales especializados como apoyo a la realizacion, revision y seguimiento de los estudios y diseños para la optimizacion de los sistemas de acueducto de la vereda san jorge del corregimiento Guacirco - Optimizacion del sistema de alcantarillado del corregimiento de caguan - CT 1730 de 2025 suscrito entre el Municipio de Neiva y Aguas del Huila  S.A E.S.P</t>
  </si>
  <si>
    <t>198 -
2025- 12- 23</t>
  </si>
  <si>
    <t>CONSORCIO INTERVEREDAS             NIT. 902.018.968-5                            R.L NYDIA VANEGAS TRUJILLO</t>
  </si>
  <si>
    <t>Ejecutar la interventoria, contractual, tecnica, administrativa, financiera, contable, ambiental, social y juridica al proyecto denominado: CONTRUCCIÓN DE LA FASE I DEL ALCANTARILLADO SANITARIO Y PTAR PARA LAS VEREDAS PANTANOS, SANTA BARBARA, EL DIVISO Y PALMARITO DEL MUNICIPIO DE TIMANA DEPARTAMENTO DEL HUILA</t>
  </si>
  <si>
    <t>199 -
2025- 12- 26</t>
  </si>
  <si>
    <t>MARLENE BERMUDEZ DE VOLVERAS NIT. 311574483</t>
  </si>
  <si>
    <t>Adquisicion de insumos y elementos necesarios para actividades de integracion y bienestar social a favor de los conductores y operadores del esquema de maquinaria adiministrado por la sociedad aguas del huila S.A. E.S.P en el marco de las actividades decembrinas previstas en el contrato interadministrativo No. 1449 de 2025</t>
  </si>
  <si>
    <t>212020200904                                        Comp: 14xx
498xxx</t>
  </si>
  <si>
    <t xml:space="preserve">MARIA ISABEL ROJAS </t>
  </si>
  <si>
    <t>200 -
2025- 12- 26</t>
  </si>
  <si>
    <t xml:space="preserve">ACUATECNICA LTDA </t>
  </si>
  <si>
    <t>Suministro de plantas de tratameinto y accesorios</t>
  </si>
  <si>
    <t>2xxxxxxxxxxxxx                              Comp: 14xx
498xxx</t>
  </si>
  <si>
    <t>201
2025- 12-30</t>
  </si>
  <si>
    <t xml:space="preserve">LA MAGDALENA SEGURIDAD LTDA </t>
  </si>
  <si>
    <t>Contratacion  del servico d eeguridda  y vigilancia  privada y aamada y fija apoyada con medios electronicos  durante las 24 hors del di a en cinco dias  para slavaguardar  los bienes  muebles e inmuebles  dels instlaciones  de AGUAS DEL HUILA S.A.E.S.P.</t>
  </si>
  <si>
    <t>212020200801                                   Comp: 1380
500474</t>
  </si>
  <si>
    <t xml:space="preserve">INC: 2025- 12 -31
TMC: 2026- 01- 05
Acta: </t>
  </si>
  <si>
    <t>RECURSOS TOTALES DESEMBOLSADOS</t>
  </si>
  <si>
    <t>RECURSOS PENDIENTES DE EJECUTAR</t>
  </si>
  <si>
    <t>MILER YONATAN PASTRANA PANTEVEZ
C.C. 1.079.181.874 -4</t>
  </si>
  <si>
    <t>CIUDAD LIMPIA NEIVA S.A. ESP
R.L. LUIS ALBERTO HUGUETT LINERO
NIT: 900.674.866 -8</t>
  </si>
  <si>
    <t>%</t>
  </si>
  <si>
    <t>TECNOSUR LOCALIZACION Y RASTREO SAS
R.L. MA. DEL PILAR AGUDELO PINZON
NIT: 900.799.861- 9</t>
  </si>
  <si>
    <t>BIG DATA SOLUCIONES INTEGRALES S.A.S
R.L. MONICA NATALIA GOMEZ GUTIERREZ NIT 901.461.330</t>
  </si>
  <si>
    <t>CONSORCIO AGUAS LABOYANAS NIT 902.000.662</t>
  </si>
  <si>
    <t>INCIEM S.A.S  - INGENIERIA CIVIL ELECTRICA Y MECANICA S.A.S NIT 901.044.157</t>
  </si>
  <si>
    <t>LA MAGDALENA SEGURIDAD LTDA  NIT 813.010.066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</si>
</sst>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_(* #,##0.00_);_(* \(#,##0.00\);_(* &quot;-&quot;??_);_(@_)"/>
    <numFmt numFmtId="166" formatCode="&quot;$&quot;\ #,##0.00"/>
  </numFmts>
  <fonts count="15" x14ac:knownFonts="1">
    <font>
      <sz val="10"/>
      <name val="Arial"/>
      <family val="2"/>
    </font>
    <font>
      <sz val="10"/>
      <name val="Arial"/>
      <family val="2"/>
    </font>
    <font>
      <b/>
      <sz val="10"/>
      <name val="Arial"/>
      <family val="2"/>
    </font>
    <font>
      <sz val="8"/>
      <name val="Arial"/>
      <family val="2"/>
    </font>
    <font>
      <b/>
      <sz val="8"/>
      <name val="Arial"/>
      <family val="2"/>
    </font>
    <font>
      <sz val="8"/>
      <color theme="1"/>
      <name val="Arial"/>
      <family val="2"/>
    </font>
    <font>
      <sz val="9"/>
      <name val="Arial"/>
      <family val="2"/>
    </font>
    <font>
      <sz val="8"/>
      <name val="Arial Narrow"/>
      <family val="2"/>
    </font>
    <font>
      <sz val="8"/>
      <color rgb="FF000000"/>
      <name val="Arial"/>
      <family val="2"/>
    </font>
    <font>
      <b/>
      <sz val="8"/>
      <color indexed="8"/>
      <name val="Arial"/>
      <family val="2"/>
    </font>
    <font>
      <sz val="8"/>
      <color indexed="8"/>
      <name val="Arial"/>
      <family val="2"/>
    </font>
    <font>
      <b/>
      <sz val="14"/>
      <name val="Arial"/>
      <family val="2"/>
    </font>
    <font>
      <b/>
      <sz val="12"/>
      <name val="Arial"/>
      <family val="2"/>
    </font>
    <font>
      <b/>
      <sz val="9"/>
      <color indexed="81"/>
      <name val="Tahoma"/>
      <family val="2"/>
    </font>
    <font>
      <sz val="9"/>
      <color indexed="81"/>
      <name val="Tahoma"/>
      <family val="2"/>
    </font>
  </fonts>
  <fills count="14">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9" tint="-0.249977111117893"/>
        <bgColor indexed="64"/>
      </patternFill>
    </fill>
    <fill>
      <patternFill patternType="solid">
        <fgColor rgb="FFFFFF00"/>
        <bgColor indexed="64"/>
      </patternFill>
    </fill>
    <fill>
      <patternFill patternType="solid">
        <fgColor theme="2" tint="-0.499984740745262"/>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6" tint="0.59999389629810485"/>
        <bgColor indexed="64"/>
      </patternFill>
    </fill>
  </fills>
  <borders count="1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medium">
        <color indexed="64"/>
      </bottom>
      <diagonal/>
    </border>
  </borders>
  <cellStyleXfs count="2">
    <xf numFmtId="0" fontId="0" fillId="0" borderId="0"/>
    <xf numFmtId="165" fontId="1" fillId="0" borderId="0" applyFont="0" applyFill="0" applyBorder="0" applyAlignment="0" applyProtection="0"/>
  </cellStyleXfs>
  <cellXfs count="135">
    <xf numFmtId="0" fontId="0" fillId="0" borderId="0" xfId="0"/>
    <xf numFmtId="0" fontId="0" fillId="0" borderId="0" xfId="0" applyAlignment="1">
      <alignment horizontal="center" vertical="center"/>
    </xf>
    <xf numFmtId="165" fontId="0" fillId="0" borderId="0" xfId="1" applyFont="1" applyAlignment="1">
      <alignment horizontal="center" vertical="center"/>
    </xf>
    <xf numFmtId="0" fontId="3" fillId="2" borderId="0" xfId="0" applyFont="1" applyFill="1" applyAlignment="1">
      <alignment horizontal="center" vertical="center" wrapText="1"/>
    </xf>
    <xf numFmtId="0" fontId="3" fillId="2" borderId="4" xfId="0" applyFont="1" applyFill="1" applyBorder="1" applyAlignment="1">
      <alignment horizontal="center" vertical="center" wrapText="1"/>
    </xf>
    <xf numFmtId="164" fontId="3" fillId="0" borderId="4" xfId="1" applyNumberFormat="1" applyFont="1" applyBorder="1" applyAlignment="1">
      <alignment horizontal="center" vertical="center" wrapText="1"/>
    </xf>
    <xf numFmtId="0" fontId="3" fillId="0" borderId="4" xfId="0" applyFont="1" applyBorder="1" applyAlignment="1">
      <alignment horizontal="center" vertical="center" wrapText="1"/>
    </xf>
    <xf numFmtId="9" fontId="3"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14" fontId="4" fillId="0" borderId="4" xfId="0" applyNumberFormat="1" applyFont="1" applyBorder="1" applyAlignment="1">
      <alignment horizontal="center" vertical="center" wrapText="1"/>
    </xf>
    <xf numFmtId="14" fontId="4" fillId="2" borderId="4" xfId="0" applyNumberFormat="1" applyFont="1" applyFill="1" applyBorder="1" applyAlignment="1">
      <alignment horizontal="center" vertical="center" wrapText="1"/>
    </xf>
    <xf numFmtId="0" fontId="3" fillId="0" borderId="4" xfId="0" applyFont="1" applyBorder="1" applyAlignment="1">
      <alignment vertical="center" wrapText="1"/>
    </xf>
    <xf numFmtId="14" fontId="3" fillId="2" borderId="4" xfId="0" applyNumberFormat="1" applyFont="1" applyFill="1" applyBorder="1" applyAlignment="1">
      <alignment vertical="center" wrapText="1"/>
    </xf>
    <xf numFmtId="14" fontId="4" fillId="3" borderId="4" xfId="0" applyNumberFormat="1" applyFont="1" applyFill="1" applyBorder="1" applyAlignment="1">
      <alignment horizontal="center" vertical="center" wrapText="1"/>
    </xf>
    <xf numFmtId="14" fontId="3" fillId="0" borderId="4" xfId="0" applyNumberFormat="1" applyFont="1" applyBorder="1" applyAlignment="1">
      <alignment horizontal="center" vertical="center" wrapText="1"/>
    </xf>
    <xf numFmtId="164" fontId="3" fillId="0" borderId="4" xfId="1" applyNumberFormat="1" applyFont="1" applyFill="1" applyBorder="1" applyAlignment="1">
      <alignment horizontal="center" vertical="center" wrapText="1"/>
    </xf>
    <xf numFmtId="0" fontId="3" fillId="0" borderId="0" xfId="0" applyFont="1" applyAlignment="1">
      <alignment horizontal="justify" vertical="center"/>
    </xf>
    <xf numFmtId="0" fontId="3" fillId="4"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8" borderId="4"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4" xfId="0" applyFont="1" applyBorder="1" applyAlignment="1">
      <alignment horizontal="center" vertical="center" wrapText="1"/>
    </xf>
    <xf numFmtId="0" fontId="3" fillId="9" borderId="4"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5" xfId="0" applyFont="1" applyBorder="1" applyAlignment="1">
      <alignment horizontal="center" vertical="center" wrapText="1"/>
    </xf>
    <xf numFmtId="14" fontId="4" fillId="2" borderId="4" xfId="0" applyNumberFormat="1" applyFont="1" applyFill="1" applyBorder="1" applyAlignment="1">
      <alignment vertical="center" wrapText="1"/>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9" fontId="3"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164" fontId="4" fillId="10" borderId="4" xfId="1" applyNumberFormat="1" applyFont="1" applyFill="1" applyBorder="1" applyAlignment="1">
      <alignment horizontal="center" vertical="center" wrapText="1"/>
    </xf>
    <xf numFmtId="0" fontId="3" fillId="10" borderId="4" xfId="0" applyFont="1" applyFill="1" applyBorder="1" applyAlignment="1">
      <alignment horizontal="center" vertical="center" wrapText="1"/>
    </xf>
    <xf numFmtId="0" fontId="6" fillId="2" borderId="4" xfId="0" applyFont="1" applyFill="1" applyBorder="1" applyAlignment="1">
      <alignment horizontal="center" vertical="center" wrapText="1"/>
    </xf>
    <xf numFmtId="14" fontId="3" fillId="2" borderId="4" xfId="0" applyNumberFormat="1" applyFont="1" applyFill="1" applyBorder="1" applyAlignment="1">
      <alignment horizontal="center" vertical="center" wrapText="1"/>
    </xf>
    <xf numFmtId="14" fontId="3" fillId="2" borderId="4" xfId="0" applyNumberFormat="1"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164" fontId="3" fillId="0" borderId="9" xfId="1" applyNumberFormat="1" applyFont="1" applyBorder="1" applyAlignment="1">
      <alignment horizontal="center" vertical="center" wrapText="1"/>
    </xf>
    <xf numFmtId="0" fontId="7" fillId="2" borderId="7" xfId="0" applyFont="1" applyFill="1" applyBorder="1" applyAlignment="1">
      <alignment horizontal="center" vertical="center" wrapText="1"/>
    </xf>
    <xf numFmtId="164" fontId="3" fillId="2" borderId="9" xfId="1" applyNumberFormat="1" applyFont="1" applyFill="1" applyBorder="1" applyAlignment="1">
      <alignment horizontal="center" vertical="center" wrapText="1"/>
    </xf>
    <xf numFmtId="164" fontId="3" fillId="2" borderId="3" xfId="1"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0" borderId="11"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0" borderId="4" xfId="0" applyFont="1" applyBorder="1" applyAlignment="1">
      <alignment horizontal="center" vertical="center" wrapText="1"/>
    </xf>
    <xf numFmtId="0" fontId="5" fillId="11" borderId="4" xfId="0" applyFont="1" applyFill="1" applyBorder="1" applyAlignment="1">
      <alignment horizontal="center" vertical="center" wrapText="1"/>
    </xf>
    <xf numFmtId="0" fontId="7" fillId="0" borderId="0" xfId="0" applyFont="1" applyAlignment="1">
      <alignment horizontal="center" vertical="center" wrapText="1"/>
    </xf>
    <xf numFmtId="0" fontId="3" fillId="5" borderId="3" xfId="0" applyFont="1" applyFill="1" applyBorder="1" applyAlignment="1">
      <alignment horizontal="center" vertical="center" wrapText="1"/>
    </xf>
    <xf numFmtId="0" fontId="8" fillId="0" borderId="4" xfId="0" applyFont="1" applyBorder="1" applyAlignment="1">
      <alignment horizontal="center" vertical="center" wrapText="1"/>
    </xf>
    <xf numFmtId="0" fontId="3" fillId="12" borderId="0" xfId="0" applyFont="1" applyFill="1" applyAlignment="1">
      <alignment horizontal="center" vertical="center" wrapText="1"/>
    </xf>
    <xf numFmtId="14" fontId="4" fillId="12" borderId="4" xfId="0" applyNumberFormat="1" applyFont="1" applyFill="1" applyBorder="1" applyAlignment="1">
      <alignment horizontal="center" vertical="center" wrapText="1"/>
    </xf>
    <xf numFmtId="0" fontId="3" fillId="12" borderId="4"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164" fontId="3" fillId="2" borderId="2" xfId="1" applyNumberFormat="1"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164" fontId="3" fillId="2" borderId="7" xfId="1"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164" fontId="12" fillId="2" borderId="3" xfId="0" applyNumberFormat="1" applyFont="1" applyFill="1" applyBorder="1" applyAlignment="1">
      <alignment horizontal="center" vertical="center" wrapText="1"/>
    </xf>
    <xf numFmtId="165" fontId="2" fillId="0" borderId="3" xfId="1" applyFont="1" applyBorder="1" applyAlignment="1">
      <alignment horizontal="center" vertical="center"/>
    </xf>
    <xf numFmtId="0" fontId="0" fillId="0" borderId="0" xfId="0" applyAlignment="1">
      <alignment vertical="center"/>
    </xf>
    <xf numFmtId="164" fontId="0" fillId="0" borderId="0" xfId="0" applyNumberFormat="1" applyAlignment="1">
      <alignment vertical="center"/>
    </xf>
    <xf numFmtId="0" fontId="2" fillId="0" borderId="0" xfId="0" applyFont="1" applyAlignment="1">
      <alignment horizontal="center" vertical="center"/>
    </xf>
    <xf numFmtId="0" fontId="3" fillId="0" borderId="0" xfId="0" applyFont="1" applyAlignment="1">
      <alignment vertical="center" wrapText="1"/>
    </xf>
    <xf numFmtId="0" fontId="0" fillId="0" borderId="0" xfId="0" applyAlignment="1">
      <alignment vertical="center" wrapText="1"/>
    </xf>
    <xf numFmtId="0" fontId="3" fillId="2" borderId="0" xfId="0" applyFont="1" applyFill="1" applyAlignment="1">
      <alignment vertical="center" wrapText="1"/>
    </xf>
    <xf numFmtId="0" fontId="3" fillId="2" borderId="4" xfId="0" applyFont="1" applyFill="1" applyBorder="1" applyAlignment="1">
      <alignment vertical="center" wrapText="1"/>
    </xf>
    <xf numFmtId="0" fontId="0" fillId="2" borderId="0" xfId="0" applyFill="1" applyAlignment="1">
      <alignment vertical="center" wrapText="1"/>
    </xf>
    <xf numFmtId="0" fontId="0" fillId="5" borderId="0" xfId="0" applyFill="1" applyAlignment="1">
      <alignment vertical="center" wrapText="1"/>
    </xf>
    <xf numFmtId="14" fontId="3" fillId="10" borderId="4" xfId="0" applyNumberFormat="1" applyFont="1" applyFill="1" applyBorder="1" applyAlignment="1">
      <alignment vertical="center" wrapText="1"/>
    </xf>
    <xf numFmtId="164" fontId="2" fillId="0" borderId="3" xfId="0" applyNumberFormat="1" applyFont="1" applyBorder="1" applyAlignment="1">
      <alignment vertical="center"/>
    </xf>
    <xf numFmtId="0" fontId="4" fillId="0" borderId="1" xfId="0" applyFont="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0" xfId="0" applyNumberFormat="1" applyFont="1" applyFill="1" applyAlignment="1">
      <alignment horizontal="center" vertical="center" wrapText="1"/>
    </xf>
    <xf numFmtId="0" fontId="4" fillId="0" borderId="1" xfId="0" applyFont="1" applyBorder="1" applyAlignment="1">
      <alignment horizontal="center" vertical="center"/>
    </xf>
    <xf numFmtId="165" fontId="4" fillId="0" borderId="1" xfId="1" applyFont="1" applyBorder="1" applyAlignment="1">
      <alignment horizontal="center" vertical="center" wrapText="1"/>
    </xf>
    <xf numFmtId="0" fontId="3" fillId="0" borderId="0" xfId="0" applyFont="1" applyAlignment="1">
      <alignment horizontal="center" vertical="center"/>
    </xf>
    <xf numFmtId="14" fontId="3" fillId="5" borderId="4" xfId="0" applyNumberFormat="1" applyFont="1" applyFill="1" applyBorder="1" applyAlignment="1">
      <alignment horizontal="center" vertical="center" wrapText="1"/>
    </xf>
    <xf numFmtId="14" fontId="5" fillId="2" borderId="4" xfId="0" applyNumberFormat="1" applyFont="1" applyFill="1" applyBorder="1" applyAlignment="1">
      <alignment horizontal="center" vertical="center" wrapText="1"/>
    </xf>
    <xf numFmtId="14" fontId="3" fillId="8" borderId="4" xfId="0" applyNumberFormat="1" applyFont="1" applyFill="1" applyBorder="1" applyAlignment="1">
      <alignment horizontal="center" vertical="center" wrapText="1"/>
    </xf>
    <xf numFmtId="14" fontId="3" fillId="8" borderId="1" xfId="0" applyNumberFormat="1" applyFont="1" applyFill="1" applyBorder="1" applyAlignment="1">
      <alignment horizontal="center" vertical="center" wrapText="1"/>
    </xf>
    <xf numFmtId="0" fontId="3" fillId="5" borderId="0" xfId="0" applyFont="1" applyFill="1" applyAlignment="1">
      <alignment vertical="center" wrapText="1"/>
    </xf>
    <xf numFmtId="14" fontId="3" fillId="2" borderId="1" xfId="0" applyNumberFormat="1" applyFont="1" applyFill="1" applyBorder="1" applyAlignment="1">
      <alignment vertical="center" wrapText="1"/>
    </xf>
    <xf numFmtId="14" fontId="3" fillId="2" borderId="16" xfId="0" applyNumberFormat="1" applyFont="1" applyFill="1" applyBorder="1" applyAlignment="1">
      <alignment horizontal="center" vertical="center" wrapText="1"/>
    </xf>
    <xf numFmtId="9" fontId="3" fillId="2" borderId="7" xfId="0" applyNumberFormat="1" applyFont="1" applyFill="1" applyBorder="1" applyAlignment="1">
      <alignment horizontal="center" vertical="center" wrapText="1"/>
    </xf>
    <xf numFmtId="9" fontId="3" fillId="13" borderId="4" xfId="0" applyNumberFormat="1" applyFont="1" applyFill="1" applyBorder="1" applyAlignment="1">
      <alignment horizontal="center" vertical="center" wrapText="1"/>
    </xf>
    <xf numFmtId="9" fontId="3" fillId="13" borderId="7" xfId="0" applyNumberFormat="1" applyFont="1" applyFill="1" applyBorder="1" applyAlignment="1">
      <alignment horizontal="center" vertical="center" wrapText="1"/>
    </xf>
    <xf numFmtId="9" fontId="3" fillId="13" borderId="1" xfId="0" applyNumberFormat="1" applyFont="1" applyFill="1" applyBorder="1" applyAlignment="1">
      <alignment horizontal="center" vertical="center" wrapText="1"/>
    </xf>
    <xf numFmtId="9" fontId="3" fillId="13" borderId="16" xfId="0" applyNumberFormat="1" applyFont="1" applyFill="1" applyBorder="1" applyAlignment="1">
      <alignment horizontal="center" vertical="center" wrapText="1"/>
    </xf>
    <xf numFmtId="165" fontId="3" fillId="13" borderId="4" xfId="1" applyFont="1" applyFill="1" applyBorder="1" applyAlignment="1">
      <alignment horizontal="center" vertical="center" wrapText="1"/>
    </xf>
    <xf numFmtId="166" fontId="3" fillId="0" borderId="0" xfId="0" applyNumberFormat="1" applyFont="1" applyAlignment="1">
      <alignment vertical="center" wrapText="1"/>
    </xf>
    <xf numFmtId="165" fontId="3" fillId="2" borderId="4" xfId="1" applyFont="1" applyFill="1" applyBorder="1" applyAlignment="1">
      <alignment horizontal="center" vertical="center" wrapText="1"/>
    </xf>
    <xf numFmtId="164" fontId="3" fillId="2" borderId="4" xfId="0" applyNumberFormat="1" applyFont="1" applyFill="1" applyBorder="1" applyAlignment="1">
      <alignment horizontal="center" vertical="center" wrapText="1"/>
    </xf>
    <xf numFmtId="165" fontId="3" fillId="13" borderId="7" xfId="1" applyFont="1" applyFill="1" applyBorder="1" applyAlignment="1">
      <alignment horizontal="center" vertical="center" wrapText="1"/>
    </xf>
    <xf numFmtId="165" fontId="3" fillId="13" borderId="0" xfId="1" applyFont="1" applyFill="1" applyAlignment="1">
      <alignment horizontal="center" vertical="center" wrapText="1"/>
    </xf>
    <xf numFmtId="165" fontId="3" fillId="0" borderId="4" xfId="1" applyFont="1" applyBorder="1" applyAlignment="1">
      <alignment horizontal="center" vertical="center" wrapText="1"/>
    </xf>
    <xf numFmtId="165" fontId="3" fillId="2" borderId="7" xfId="1"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165" fontId="3" fillId="2" borderId="1" xfId="1" applyFont="1" applyFill="1" applyBorder="1" applyAlignment="1">
      <alignment horizontal="center" vertical="center" wrapText="1"/>
    </xf>
    <xf numFmtId="165" fontId="3" fillId="2" borderId="3" xfId="1" applyFont="1" applyFill="1" applyBorder="1" applyAlignment="1">
      <alignment horizontal="center" vertical="center" wrapText="1"/>
    </xf>
    <xf numFmtId="165" fontId="3" fillId="2" borderId="5" xfId="1" applyFont="1" applyFill="1" applyBorder="1" applyAlignment="1">
      <alignment horizontal="center" vertical="center" wrapText="1"/>
    </xf>
    <xf numFmtId="0" fontId="8" fillId="0" borderId="9" xfId="0" applyFont="1" applyBorder="1" applyAlignment="1">
      <alignment horizontal="center" vertical="center" wrapText="1"/>
    </xf>
    <xf numFmtId="165" fontId="3" fillId="13" borderId="1" xfId="1" applyFont="1" applyFill="1" applyBorder="1" applyAlignment="1">
      <alignment horizontal="center" vertical="center" wrapText="1"/>
    </xf>
    <xf numFmtId="9" fontId="3" fillId="2" borderId="3" xfId="0" applyNumberFormat="1" applyFont="1" applyFill="1" applyBorder="1" applyAlignment="1">
      <alignment horizontal="center" vertical="center" wrapText="1"/>
    </xf>
    <xf numFmtId="9" fontId="3" fillId="13" borderId="3" xfId="0" applyNumberFormat="1"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9" fontId="3" fillId="13" borderId="5" xfId="0" applyNumberFormat="1"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9" fontId="3" fillId="13" borderId="2" xfId="0" applyNumberFormat="1"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12" borderId="5" xfId="0" applyFont="1" applyFill="1" applyBorder="1" applyAlignment="1">
      <alignment horizontal="center" vertical="center" wrapText="1"/>
    </xf>
    <xf numFmtId="165" fontId="3" fillId="2" borderId="2" xfId="1" applyFont="1" applyFill="1" applyBorder="1" applyAlignment="1">
      <alignment horizontal="center" vertical="center" wrapText="1"/>
    </xf>
    <xf numFmtId="0" fontId="3" fillId="12" borderId="2" xfId="0" applyFont="1" applyFill="1" applyBorder="1" applyAlignment="1">
      <alignment horizontal="center" vertical="center" wrapText="1"/>
    </xf>
    <xf numFmtId="165" fontId="3" fillId="13" borderId="3" xfId="1"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center" vertical="center" wrapText="1"/>
    </xf>
    <xf numFmtId="165" fontId="3" fillId="2" borderId="16" xfId="1"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1C496-4C80-4604-ACDC-C35AE70F54F1}">
  <sheetPr>
    <pageSetUpPr fitToPage="1"/>
  </sheetPr>
  <dimension ref="A1:CB355"/>
  <sheetViews>
    <sheetView zoomScale="80" zoomScaleNormal="80" workbookViewId="0">
      <selection activeCell="P1" sqref="P1:R1048576"/>
    </sheetView>
  </sheetViews>
  <sheetFormatPr baseColWidth="10" defaultRowHeight="12.75" x14ac:dyDescent="0.2"/>
  <cols>
    <col min="1" max="1" width="6.140625" style="76" customWidth="1"/>
    <col min="2" max="3" width="11.42578125" style="76" customWidth="1"/>
    <col min="4" max="4" width="26.7109375" style="1" customWidth="1"/>
    <col min="5" max="5" width="39.85546875" style="1" customWidth="1"/>
    <col min="6" max="6" width="18.85546875" style="1" customWidth="1"/>
    <col min="7" max="7" width="23" style="1" customWidth="1"/>
    <col min="8" max="8" width="19.42578125" style="2" customWidth="1"/>
    <col min="9" max="9" width="22.7109375" style="76" customWidth="1"/>
    <col min="10" max="10" width="13.28515625" style="76" customWidth="1"/>
    <col min="11" max="11" width="15.140625" style="1" customWidth="1"/>
    <col min="12" max="12" width="17.85546875" style="76" customWidth="1"/>
    <col min="13" max="13" width="19.5703125" style="1" customWidth="1"/>
    <col min="14" max="14" width="17.140625" style="1" customWidth="1"/>
    <col min="15" max="15" width="15.140625" style="76" customWidth="1"/>
    <col min="16" max="16" width="12.85546875" style="1" hidden="1" customWidth="1"/>
    <col min="17" max="17" width="12.85546875" style="76" hidden="1" customWidth="1"/>
    <col min="18" max="18" width="13.85546875" style="76" hidden="1" customWidth="1"/>
    <col min="19" max="257" width="11.42578125" style="76"/>
    <col min="258" max="258" width="6.140625" style="76" customWidth="1"/>
    <col min="259" max="259" width="11.42578125" style="76"/>
    <col min="260" max="260" width="26.7109375" style="76" customWidth="1"/>
    <col min="261" max="261" width="39.85546875" style="76" customWidth="1"/>
    <col min="262" max="262" width="16" style="76" customWidth="1"/>
    <col min="263" max="263" width="23" style="76" customWidth="1"/>
    <col min="264" max="264" width="19.42578125" style="76" customWidth="1"/>
    <col min="265" max="265" width="22.7109375" style="76" customWidth="1"/>
    <col min="266" max="266" width="13.28515625" style="76" customWidth="1"/>
    <col min="267" max="267" width="15.140625" style="76" customWidth="1"/>
    <col min="268" max="268" width="17.85546875" style="76" customWidth="1"/>
    <col min="269" max="269" width="19.5703125" style="76" customWidth="1"/>
    <col min="270" max="270" width="13" style="76" customWidth="1"/>
    <col min="271" max="271" width="15.140625" style="76" customWidth="1"/>
    <col min="272" max="273" width="12.85546875" style="76" customWidth="1"/>
    <col min="274" max="274" width="13.85546875" style="76" customWidth="1"/>
    <col min="275" max="513" width="11.42578125" style="76"/>
    <col min="514" max="514" width="6.140625" style="76" customWidth="1"/>
    <col min="515" max="515" width="11.42578125" style="76"/>
    <col min="516" max="516" width="26.7109375" style="76" customWidth="1"/>
    <col min="517" max="517" width="39.85546875" style="76" customWidth="1"/>
    <col min="518" max="518" width="16" style="76" customWidth="1"/>
    <col min="519" max="519" width="23" style="76" customWidth="1"/>
    <col min="520" max="520" width="19.42578125" style="76" customWidth="1"/>
    <col min="521" max="521" width="22.7109375" style="76" customWidth="1"/>
    <col min="522" max="522" width="13.28515625" style="76" customWidth="1"/>
    <col min="523" max="523" width="15.140625" style="76" customWidth="1"/>
    <col min="524" max="524" width="17.85546875" style="76" customWidth="1"/>
    <col min="525" max="525" width="19.5703125" style="76" customWidth="1"/>
    <col min="526" max="526" width="13" style="76" customWidth="1"/>
    <col min="527" max="527" width="15.140625" style="76" customWidth="1"/>
    <col min="528" max="529" width="12.85546875" style="76" customWidth="1"/>
    <col min="530" max="530" width="13.85546875" style="76" customWidth="1"/>
    <col min="531" max="769" width="11.42578125" style="76"/>
    <col min="770" max="770" width="6.140625" style="76" customWidth="1"/>
    <col min="771" max="771" width="11.42578125" style="76"/>
    <col min="772" max="772" width="26.7109375" style="76" customWidth="1"/>
    <col min="773" max="773" width="39.85546875" style="76" customWidth="1"/>
    <col min="774" max="774" width="16" style="76" customWidth="1"/>
    <col min="775" max="775" width="23" style="76" customWidth="1"/>
    <col min="776" max="776" width="19.42578125" style="76" customWidth="1"/>
    <col min="777" max="777" width="22.7109375" style="76" customWidth="1"/>
    <col min="778" max="778" width="13.28515625" style="76" customWidth="1"/>
    <col min="779" max="779" width="15.140625" style="76" customWidth="1"/>
    <col min="780" max="780" width="17.85546875" style="76" customWidth="1"/>
    <col min="781" max="781" width="19.5703125" style="76" customWidth="1"/>
    <col min="782" max="782" width="13" style="76" customWidth="1"/>
    <col min="783" max="783" width="15.140625" style="76" customWidth="1"/>
    <col min="784" max="785" width="12.85546875" style="76" customWidth="1"/>
    <col min="786" max="786" width="13.85546875" style="76" customWidth="1"/>
    <col min="787" max="1025" width="11.42578125" style="76"/>
    <col min="1026" max="1026" width="6.140625" style="76" customWidth="1"/>
    <col min="1027" max="1027" width="11.42578125" style="76"/>
    <col min="1028" max="1028" width="26.7109375" style="76" customWidth="1"/>
    <col min="1029" max="1029" width="39.85546875" style="76" customWidth="1"/>
    <col min="1030" max="1030" width="16" style="76" customWidth="1"/>
    <col min="1031" max="1031" width="23" style="76" customWidth="1"/>
    <col min="1032" max="1032" width="19.42578125" style="76" customWidth="1"/>
    <col min="1033" max="1033" width="22.7109375" style="76" customWidth="1"/>
    <col min="1034" max="1034" width="13.28515625" style="76" customWidth="1"/>
    <col min="1035" max="1035" width="15.140625" style="76" customWidth="1"/>
    <col min="1036" max="1036" width="17.85546875" style="76" customWidth="1"/>
    <col min="1037" max="1037" width="19.5703125" style="76" customWidth="1"/>
    <col min="1038" max="1038" width="13" style="76" customWidth="1"/>
    <col min="1039" max="1039" width="15.140625" style="76" customWidth="1"/>
    <col min="1040" max="1041" width="12.85546875" style="76" customWidth="1"/>
    <col min="1042" max="1042" width="13.85546875" style="76" customWidth="1"/>
    <col min="1043" max="1281" width="11.42578125" style="76"/>
    <col min="1282" max="1282" width="6.140625" style="76" customWidth="1"/>
    <col min="1283" max="1283" width="11.42578125" style="76"/>
    <col min="1284" max="1284" width="26.7109375" style="76" customWidth="1"/>
    <col min="1285" max="1285" width="39.85546875" style="76" customWidth="1"/>
    <col min="1286" max="1286" width="16" style="76" customWidth="1"/>
    <col min="1287" max="1287" width="23" style="76" customWidth="1"/>
    <col min="1288" max="1288" width="19.42578125" style="76" customWidth="1"/>
    <col min="1289" max="1289" width="22.7109375" style="76" customWidth="1"/>
    <col min="1290" max="1290" width="13.28515625" style="76" customWidth="1"/>
    <col min="1291" max="1291" width="15.140625" style="76" customWidth="1"/>
    <col min="1292" max="1292" width="17.85546875" style="76" customWidth="1"/>
    <col min="1293" max="1293" width="19.5703125" style="76" customWidth="1"/>
    <col min="1294" max="1294" width="13" style="76" customWidth="1"/>
    <col min="1295" max="1295" width="15.140625" style="76" customWidth="1"/>
    <col min="1296" max="1297" width="12.85546875" style="76" customWidth="1"/>
    <col min="1298" max="1298" width="13.85546875" style="76" customWidth="1"/>
    <col min="1299" max="1537" width="11.42578125" style="76"/>
    <col min="1538" max="1538" width="6.140625" style="76" customWidth="1"/>
    <col min="1539" max="1539" width="11.42578125" style="76"/>
    <col min="1540" max="1540" width="26.7109375" style="76" customWidth="1"/>
    <col min="1541" max="1541" width="39.85546875" style="76" customWidth="1"/>
    <col min="1542" max="1542" width="16" style="76" customWidth="1"/>
    <col min="1543" max="1543" width="23" style="76" customWidth="1"/>
    <col min="1544" max="1544" width="19.42578125" style="76" customWidth="1"/>
    <col min="1545" max="1545" width="22.7109375" style="76" customWidth="1"/>
    <col min="1546" max="1546" width="13.28515625" style="76" customWidth="1"/>
    <col min="1547" max="1547" width="15.140625" style="76" customWidth="1"/>
    <col min="1548" max="1548" width="17.85546875" style="76" customWidth="1"/>
    <col min="1549" max="1549" width="19.5703125" style="76" customWidth="1"/>
    <col min="1550" max="1550" width="13" style="76" customWidth="1"/>
    <col min="1551" max="1551" width="15.140625" style="76" customWidth="1"/>
    <col min="1552" max="1553" width="12.85546875" style="76" customWidth="1"/>
    <col min="1554" max="1554" width="13.85546875" style="76" customWidth="1"/>
    <col min="1555" max="1793" width="11.42578125" style="76"/>
    <col min="1794" max="1794" width="6.140625" style="76" customWidth="1"/>
    <col min="1795" max="1795" width="11.42578125" style="76"/>
    <col min="1796" max="1796" width="26.7109375" style="76" customWidth="1"/>
    <col min="1797" max="1797" width="39.85546875" style="76" customWidth="1"/>
    <col min="1798" max="1798" width="16" style="76" customWidth="1"/>
    <col min="1799" max="1799" width="23" style="76" customWidth="1"/>
    <col min="1800" max="1800" width="19.42578125" style="76" customWidth="1"/>
    <col min="1801" max="1801" width="22.7109375" style="76" customWidth="1"/>
    <col min="1802" max="1802" width="13.28515625" style="76" customWidth="1"/>
    <col min="1803" max="1803" width="15.140625" style="76" customWidth="1"/>
    <col min="1804" max="1804" width="17.85546875" style="76" customWidth="1"/>
    <col min="1805" max="1805" width="19.5703125" style="76" customWidth="1"/>
    <col min="1806" max="1806" width="13" style="76" customWidth="1"/>
    <col min="1807" max="1807" width="15.140625" style="76" customWidth="1"/>
    <col min="1808" max="1809" width="12.85546875" style="76" customWidth="1"/>
    <col min="1810" max="1810" width="13.85546875" style="76" customWidth="1"/>
    <col min="1811" max="2049" width="11.42578125" style="76"/>
    <col min="2050" max="2050" width="6.140625" style="76" customWidth="1"/>
    <col min="2051" max="2051" width="11.42578125" style="76"/>
    <col min="2052" max="2052" width="26.7109375" style="76" customWidth="1"/>
    <col min="2053" max="2053" width="39.85546875" style="76" customWidth="1"/>
    <col min="2054" max="2054" width="16" style="76" customWidth="1"/>
    <col min="2055" max="2055" width="23" style="76" customWidth="1"/>
    <col min="2056" max="2056" width="19.42578125" style="76" customWidth="1"/>
    <col min="2057" max="2057" width="22.7109375" style="76" customWidth="1"/>
    <col min="2058" max="2058" width="13.28515625" style="76" customWidth="1"/>
    <col min="2059" max="2059" width="15.140625" style="76" customWidth="1"/>
    <col min="2060" max="2060" width="17.85546875" style="76" customWidth="1"/>
    <col min="2061" max="2061" width="19.5703125" style="76" customWidth="1"/>
    <col min="2062" max="2062" width="13" style="76" customWidth="1"/>
    <col min="2063" max="2063" width="15.140625" style="76" customWidth="1"/>
    <col min="2064" max="2065" width="12.85546875" style="76" customWidth="1"/>
    <col min="2066" max="2066" width="13.85546875" style="76" customWidth="1"/>
    <col min="2067" max="2305" width="11.42578125" style="76"/>
    <col min="2306" max="2306" width="6.140625" style="76" customWidth="1"/>
    <col min="2307" max="2307" width="11.42578125" style="76"/>
    <col min="2308" max="2308" width="26.7109375" style="76" customWidth="1"/>
    <col min="2309" max="2309" width="39.85546875" style="76" customWidth="1"/>
    <col min="2310" max="2310" width="16" style="76" customWidth="1"/>
    <col min="2311" max="2311" width="23" style="76" customWidth="1"/>
    <col min="2312" max="2312" width="19.42578125" style="76" customWidth="1"/>
    <col min="2313" max="2313" width="22.7109375" style="76" customWidth="1"/>
    <col min="2314" max="2314" width="13.28515625" style="76" customWidth="1"/>
    <col min="2315" max="2315" width="15.140625" style="76" customWidth="1"/>
    <col min="2316" max="2316" width="17.85546875" style="76" customWidth="1"/>
    <col min="2317" max="2317" width="19.5703125" style="76" customWidth="1"/>
    <col min="2318" max="2318" width="13" style="76" customWidth="1"/>
    <col min="2319" max="2319" width="15.140625" style="76" customWidth="1"/>
    <col min="2320" max="2321" width="12.85546875" style="76" customWidth="1"/>
    <col min="2322" max="2322" width="13.85546875" style="76" customWidth="1"/>
    <col min="2323" max="2561" width="11.42578125" style="76"/>
    <col min="2562" max="2562" width="6.140625" style="76" customWidth="1"/>
    <col min="2563" max="2563" width="11.42578125" style="76"/>
    <col min="2564" max="2564" width="26.7109375" style="76" customWidth="1"/>
    <col min="2565" max="2565" width="39.85546875" style="76" customWidth="1"/>
    <col min="2566" max="2566" width="16" style="76" customWidth="1"/>
    <col min="2567" max="2567" width="23" style="76" customWidth="1"/>
    <col min="2568" max="2568" width="19.42578125" style="76" customWidth="1"/>
    <col min="2569" max="2569" width="22.7109375" style="76" customWidth="1"/>
    <col min="2570" max="2570" width="13.28515625" style="76" customWidth="1"/>
    <col min="2571" max="2571" width="15.140625" style="76" customWidth="1"/>
    <col min="2572" max="2572" width="17.85546875" style="76" customWidth="1"/>
    <col min="2573" max="2573" width="19.5703125" style="76" customWidth="1"/>
    <col min="2574" max="2574" width="13" style="76" customWidth="1"/>
    <col min="2575" max="2575" width="15.140625" style="76" customWidth="1"/>
    <col min="2576" max="2577" width="12.85546875" style="76" customWidth="1"/>
    <col min="2578" max="2578" width="13.85546875" style="76" customWidth="1"/>
    <col min="2579" max="2817" width="11.42578125" style="76"/>
    <col min="2818" max="2818" width="6.140625" style="76" customWidth="1"/>
    <col min="2819" max="2819" width="11.42578125" style="76"/>
    <col min="2820" max="2820" width="26.7109375" style="76" customWidth="1"/>
    <col min="2821" max="2821" width="39.85546875" style="76" customWidth="1"/>
    <col min="2822" max="2822" width="16" style="76" customWidth="1"/>
    <col min="2823" max="2823" width="23" style="76" customWidth="1"/>
    <col min="2824" max="2824" width="19.42578125" style="76" customWidth="1"/>
    <col min="2825" max="2825" width="22.7109375" style="76" customWidth="1"/>
    <col min="2826" max="2826" width="13.28515625" style="76" customWidth="1"/>
    <col min="2827" max="2827" width="15.140625" style="76" customWidth="1"/>
    <col min="2828" max="2828" width="17.85546875" style="76" customWidth="1"/>
    <col min="2829" max="2829" width="19.5703125" style="76" customWidth="1"/>
    <col min="2830" max="2830" width="13" style="76" customWidth="1"/>
    <col min="2831" max="2831" width="15.140625" style="76" customWidth="1"/>
    <col min="2832" max="2833" width="12.85546875" style="76" customWidth="1"/>
    <col min="2834" max="2834" width="13.85546875" style="76" customWidth="1"/>
    <col min="2835" max="3073" width="11.42578125" style="76"/>
    <col min="3074" max="3074" width="6.140625" style="76" customWidth="1"/>
    <col min="3075" max="3075" width="11.42578125" style="76"/>
    <col min="3076" max="3076" width="26.7109375" style="76" customWidth="1"/>
    <col min="3077" max="3077" width="39.85546875" style="76" customWidth="1"/>
    <col min="3078" max="3078" width="16" style="76" customWidth="1"/>
    <col min="3079" max="3079" width="23" style="76" customWidth="1"/>
    <col min="3080" max="3080" width="19.42578125" style="76" customWidth="1"/>
    <col min="3081" max="3081" width="22.7109375" style="76" customWidth="1"/>
    <col min="3082" max="3082" width="13.28515625" style="76" customWidth="1"/>
    <col min="3083" max="3083" width="15.140625" style="76" customWidth="1"/>
    <col min="3084" max="3084" width="17.85546875" style="76" customWidth="1"/>
    <col min="3085" max="3085" width="19.5703125" style="76" customWidth="1"/>
    <col min="3086" max="3086" width="13" style="76" customWidth="1"/>
    <col min="3087" max="3087" width="15.140625" style="76" customWidth="1"/>
    <col min="3088" max="3089" width="12.85546875" style="76" customWidth="1"/>
    <col min="3090" max="3090" width="13.85546875" style="76" customWidth="1"/>
    <col min="3091" max="3329" width="11.42578125" style="76"/>
    <col min="3330" max="3330" width="6.140625" style="76" customWidth="1"/>
    <col min="3331" max="3331" width="11.42578125" style="76"/>
    <col min="3332" max="3332" width="26.7109375" style="76" customWidth="1"/>
    <col min="3333" max="3333" width="39.85546875" style="76" customWidth="1"/>
    <col min="3334" max="3334" width="16" style="76" customWidth="1"/>
    <col min="3335" max="3335" width="23" style="76" customWidth="1"/>
    <col min="3336" max="3336" width="19.42578125" style="76" customWidth="1"/>
    <col min="3337" max="3337" width="22.7109375" style="76" customWidth="1"/>
    <col min="3338" max="3338" width="13.28515625" style="76" customWidth="1"/>
    <col min="3339" max="3339" width="15.140625" style="76" customWidth="1"/>
    <col min="3340" max="3340" width="17.85546875" style="76" customWidth="1"/>
    <col min="3341" max="3341" width="19.5703125" style="76" customWidth="1"/>
    <col min="3342" max="3342" width="13" style="76" customWidth="1"/>
    <col min="3343" max="3343" width="15.140625" style="76" customWidth="1"/>
    <col min="3344" max="3345" width="12.85546875" style="76" customWidth="1"/>
    <col min="3346" max="3346" width="13.85546875" style="76" customWidth="1"/>
    <col min="3347" max="3585" width="11.42578125" style="76"/>
    <col min="3586" max="3586" width="6.140625" style="76" customWidth="1"/>
    <col min="3587" max="3587" width="11.42578125" style="76"/>
    <col min="3588" max="3588" width="26.7109375" style="76" customWidth="1"/>
    <col min="3589" max="3589" width="39.85546875" style="76" customWidth="1"/>
    <col min="3590" max="3590" width="16" style="76" customWidth="1"/>
    <col min="3591" max="3591" width="23" style="76" customWidth="1"/>
    <col min="3592" max="3592" width="19.42578125" style="76" customWidth="1"/>
    <col min="3593" max="3593" width="22.7109375" style="76" customWidth="1"/>
    <col min="3594" max="3594" width="13.28515625" style="76" customWidth="1"/>
    <col min="3595" max="3595" width="15.140625" style="76" customWidth="1"/>
    <col min="3596" max="3596" width="17.85546875" style="76" customWidth="1"/>
    <col min="3597" max="3597" width="19.5703125" style="76" customWidth="1"/>
    <col min="3598" max="3598" width="13" style="76" customWidth="1"/>
    <col min="3599" max="3599" width="15.140625" style="76" customWidth="1"/>
    <col min="3600" max="3601" width="12.85546875" style="76" customWidth="1"/>
    <col min="3602" max="3602" width="13.85546875" style="76" customWidth="1"/>
    <col min="3603" max="3841" width="11.42578125" style="76"/>
    <col min="3842" max="3842" width="6.140625" style="76" customWidth="1"/>
    <col min="3843" max="3843" width="11.42578125" style="76"/>
    <col min="3844" max="3844" width="26.7109375" style="76" customWidth="1"/>
    <col min="3845" max="3845" width="39.85546875" style="76" customWidth="1"/>
    <col min="3846" max="3846" width="16" style="76" customWidth="1"/>
    <col min="3847" max="3847" width="23" style="76" customWidth="1"/>
    <col min="3848" max="3848" width="19.42578125" style="76" customWidth="1"/>
    <col min="3849" max="3849" width="22.7109375" style="76" customWidth="1"/>
    <col min="3850" max="3850" width="13.28515625" style="76" customWidth="1"/>
    <col min="3851" max="3851" width="15.140625" style="76" customWidth="1"/>
    <col min="3852" max="3852" width="17.85546875" style="76" customWidth="1"/>
    <col min="3853" max="3853" width="19.5703125" style="76" customWidth="1"/>
    <col min="3854" max="3854" width="13" style="76" customWidth="1"/>
    <col min="3855" max="3855" width="15.140625" style="76" customWidth="1"/>
    <col min="3856" max="3857" width="12.85546875" style="76" customWidth="1"/>
    <col min="3858" max="3858" width="13.85546875" style="76" customWidth="1"/>
    <col min="3859" max="4097" width="11.42578125" style="76"/>
    <col min="4098" max="4098" width="6.140625" style="76" customWidth="1"/>
    <col min="4099" max="4099" width="11.42578125" style="76"/>
    <col min="4100" max="4100" width="26.7109375" style="76" customWidth="1"/>
    <col min="4101" max="4101" width="39.85546875" style="76" customWidth="1"/>
    <col min="4102" max="4102" width="16" style="76" customWidth="1"/>
    <col min="4103" max="4103" width="23" style="76" customWidth="1"/>
    <col min="4104" max="4104" width="19.42578125" style="76" customWidth="1"/>
    <col min="4105" max="4105" width="22.7109375" style="76" customWidth="1"/>
    <col min="4106" max="4106" width="13.28515625" style="76" customWidth="1"/>
    <col min="4107" max="4107" width="15.140625" style="76" customWidth="1"/>
    <col min="4108" max="4108" width="17.85546875" style="76" customWidth="1"/>
    <col min="4109" max="4109" width="19.5703125" style="76" customWidth="1"/>
    <col min="4110" max="4110" width="13" style="76" customWidth="1"/>
    <col min="4111" max="4111" width="15.140625" style="76" customWidth="1"/>
    <col min="4112" max="4113" width="12.85546875" style="76" customWidth="1"/>
    <col min="4114" max="4114" width="13.85546875" style="76" customWidth="1"/>
    <col min="4115" max="4353" width="11.42578125" style="76"/>
    <col min="4354" max="4354" width="6.140625" style="76" customWidth="1"/>
    <col min="4355" max="4355" width="11.42578125" style="76"/>
    <col min="4356" max="4356" width="26.7109375" style="76" customWidth="1"/>
    <col min="4357" max="4357" width="39.85546875" style="76" customWidth="1"/>
    <col min="4358" max="4358" width="16" style="76" customWidth="1"/>
    <col min="4359" max="4359" width="23" style="76" customWidth="1"/>
    <col min="4360" max="4360" width="19.42578125" style="76" customWidth="1"/>
    <col min="4361" max="4361" width="22.7109375" style="76" customWidth="1"/>
    <col min="4362" max="4362" width="13.28515625" style="76" customWidth="1"/>
    <col min="4363" max="4363" width="15.140625" style="76" customWidth="1"/>
    <col min="4364" max="4364" width="17.85546875" style="76" customWidth="1"/>
    <col min="4365" max="4365" width="19.5703125" style="76" customWidth="1"/>
    <col min="4366" max="4366" width="13" style="76" customWidth="1"/>
    <col min="4367" max="4367" width="15.140625" style="76" customWidth="1"/>
    <col min="4368" max="4369" width="12.85546875" style="76" customWidth="1"/>
    <col min="4370" max="4370" width="13.85546875" style="76" customWidth="1"/>
    <col min="4371" max="4609" width="11.42578125" style="76"/>
    <col min="4610" max="4610" width="6.140625" style="76" customWidth="1"/>
    <col min="4611" max="4611" width="11.42578125" style="76"/>
    <col min="4612" max="4612" width="26.7109375" style="76" customWidth="1"/>
    <col min="4613" max="4613" width="39.85546875" style="76" customWidth="1"/>
    <col min="4614" max="4614" width="16" style="76" customWidth="1"/>
    <col min="4615" max="4615" width="23" style="76" customWidth="1"/>
    <col min="4616" max="4616" width="19.42578125" style="76" customWidth="1"/>
    <col min="4617" max="4617" width="22.7109375" style="76" customWidth="1"/>
    <col min="4618" max="4618" width="13.28515625" style="76" customWidth="1"/>
    <col min="4619" max="4619" width="15.140625" style="76" customWidth="1"/>
    <col min="4620" max="4620" width="17.85546875" style="76" customWidth="1"/>
    <col min="4621" max="4621" width="19.5703125" style="76" customWidth="1"/>
    <col min="4622" max="4622" width="13" style="76" customWidth="1"/>
    <col min="4623" max="4623" width="15.140625" style="76" customWidth="1"/>
    <col min="4624" max="4625" width="12.85546875" style="76" customWidth="1"/>
    <col min="4626" max="4626" width="13.85546875" style="76" customWidth="1"/>
    <col min="4627" max="4865" width="11.42578125" style="76"/>
    <col min="4866" max="4866" width="6.140625" style="76" customWidth="1"/>
    <col min="4867" max="4867" width="11.42578125" style="76"/>
    <col min="4868" max="4868" width="26.7109375" style="76" customWidth="1"/>
    <col min="4869" max="4869" width="39.85546875" style="76" customWidth="1"/>
    <col min="4870" max="4870" width="16" style="76" customWidth="1"/>
    <col min="4871" max="4871" width="23" style="76" customWidth="1"/>
    <col min="4872" max="4872" width="19.42578125" style="76" customWidth="1"/>
    <col min="4873" max="4873" width="22.7109375" style="76" customWidth="1"/>
    <col min="4874" max="4874" width="13.28515625" style="76" customWidth="1"/>
    <col min="4875" max="4875" width="15.140625" style="76" customWidth="1"/>
    <col min="4876" max="4876" width="17.85546875" style="76" customWidth="1"/>
    <col min="4877" max="4877" width="19.5703125" style="76" customWidth="1"/>
    <col min="4878" max="4878" width="13" style="76" customWidth="1"/>
    <col min="4879" max="4879" width="15.140625" style="76" customWidth="1"/>
    <col min="4880" max="4881" width="12.85546875" style="76" customWidth="1"/>
    <col min="4882" max="4882" width="13.85546875" style="76" customWidth="1"/>
    <col min="4883" max="5121" width="11.42578125" style="76"/>
    <col min="5122" max="5122" width="6.140625" style="76" customWidth="1"/>
    <col min="5123" max="5123" width="11.42578125" style="76"/>
    <col min="5124" max="5124" width="26.7109375" style="76" customWidth="1"/>
    <col min="5125" max="5125" width="39.85546875" style="76" customWidth="1"/>
    <col min="5126" max="5126" width="16" style="76" customWidth="1"/>
    <col min="5127" max="5127" width="23" style="76" customWidth="1"/>
    <col min="5128" max="5128" width="19.42578125" style="76" customWidth="1"/>
    <col min="5129" max="5129" width="22.7109375" style="76" customWidth="1"/>
    <col min="5130" max="5130" width="13.28515625" style="76" customWidth="1"/>
    <col min="5131" max="5131" width="15.140625" style="76" customWidth="1"/>
    <col min="5132" max="5132" width="17.85546875" style="76" customWidth="1"/>
    <col min="5133" max="5133" width="19.5703125" style="76" customWidth="1"/>
    <col min="5134" max="5134" width="13" style="76" customWidth="1"/>
    <col min="5135" max="5135" width="15.140625" style="76" customWidth="1"/>
    <col min="5136" max="5137" width="12.85546875" style="76" customWidth="1"/>
    <col min="5138" max="5138" width="13.85546875" style="76" customWidth="1"/>
    <col min="5139" max="5377" width="11.42578125" style="76"/>
    <col min="5378" max="5378" width="6.140625" style="76" customWidth="1"/>
    <col min="5379" max="5379" width="11.42578125" style="76"/>
    <col min="5380" max="5380" width="26.7109375" style="76" customWidth="1"/>
    <col min="5381" max="5381" width="39.85546875" style="76" customWidth="1"/>
    <col min="5382" max="5382" width="16" style="76" customWidth="1"/>
    <col min="5383" max="5383" width="23" style="76" customWidth="1"/>
    <col min="5384" max="5384" width="19.42578125" style="76" customWidth="1"/>
    <col min="5385" max="5385" width="22.7109375" style="76" customWidth="1"/>
    <col min="5386" max="5386" width="13.28515625" style="76" customWidth="1"/>
    <col min="5387" max="5387" width="15.140625" style="76" customWidth="1"/>
    <col min="5388" max="5388" width="17.85546875" style="76" customWidth="1"/>
    <col min="5389" max="5389" width="19.5703125" style="76" customWidth="1"/>
    <col min="5390" max="5390" width="13" style="76" customWidth="1"/>
    <col min="5391" max="5391" width="15.140625" style="76" customWidth="1"/>
    <col min="5392" max="5393" width="12.85546875" style="76" customWidth="1"/>
    <col min="5394" max="5394" width="13.85546875" style="76" customWidth="1"/>
    <col min="5395" max="5633" width="11.42578125" style="76"/>
    <col min="5634" max="5634" width="6.140625" style="76" customWidth="1"/>
    <col min="5635" max="5635" width="11.42578125" style="76"/>
    <col min="5636" max="5636" width="26.7109375" style="76" customWidth="1"/>
    <col min="5637" max="5637" width="39.85546875" style="76" customWidth="1"/>
    <col min="5638" max="5638" width="16" style="76" customWidth="1"/>
    <col min="5639" max="5639" width="23" style="76" customWidth="1"/>
    <col min="5640" max="5640" width="19.42578125" style="76" customWidth="1"/>
    <col min="5641" max="5641" width="22.7109375" style="76" customWidth="1"/>
    <col min="5642" max="5642" width="13.28515625" style="76" customWidth="1"/>
    <col min="5643" max="5643" width="15.140625" style="76" customWidth="1"/>
    <col min="5644" max="5644" width="17.85546875" style="76" customWidth="1"/>
    <col min="5645" max="5645" width="19.5703125" style="76" customWidth="1"/>
    <col min="5646" max="5646" width="13" style="76" customWidth="1"/>
    <col min="5647" max="5647" width="15.140625" style="76" customWidth="1"/>
    <col min="5648" max="5649" width="12.85546875" style="76" customWidth="1"/>
    <col min="5650" max="5650" width="13.85546875" style="76" customWidth="1"/>
    <col min="5651" max="5889" width="11.42578125" style="76"/>
    <col min="5890" max="5890" width="6.140625" style="76" customWidth="1"/>
    <col min="5891" max="5891" width="11.42578125" style="76"/>
    <col min="5892" max="5892" width="26.7109375" style="76" customWidth="1"/>
    <col min="5893" max="5893" width="39.85546875" style="76" customWidth="1"/>
    <col min="5894" max="5894" width="16" style="76" customWidth="1"/>
    <col min="5895" max="5895" width="23" style="76" customWidth="1"/>
    <col min="5896" max="5896" width="19.42578125" style="76" customWidth="1"/>
    <col min="5897" max="5897" width="22.7109375" style="76" customWidth="1"/>
    <col min="5898" max="5898" width="13.28515625" style="76" customWidth="1"/>
    <col min="5899" max="5899" width="15.140625" style="76" customWidth="1"/>
    <col min="5900" max="5900" width="17.85546875" style="76" customWidth="1"/>
    <col min="5901" max="5901" width="19.5703125" style="76" customWidth="1"/>
    <col min="5902" max="5902" width="13" style="76" customWidth="1"/>
    <col min="5903" max="5903" width="15.140625" style="76" customWidth="1"/>
    <col min="5904" max="5905" width="12.85546875" style="76" customWidth="1"/>
    <col min="5906" max="5906" width="13.85546875" style="76" customWidth="1"/>
    <col min="5907" max="6145" width="11.42578125" style="76"/>
    <col min="6146" max="6146" width="6.140625" style="76" customWidth="1"/>
    <col min="6147" max="6147" width="11.42578125" style="76"/>
    <col min="6148" max="6148" width="26.7109375" style="76" customWidth="1"/>
    <col min="6149" max="6149" width="39.85546875" style="76" customWidth="1"/>
    <col min="6150" max="6150" width="16" style="76" customWidth="1"/>
    <col min="6151" max="6151" width="23" style="76" customWidth="1"/>
    <col min="6152" max="6152" width="19.42578125" style="76" customWidth="1"/>
    <col min="6153" max="6153" width="22.7109375" style="76" customWidth="1"/>
    <col min="6154" max="6154" width="13.28515625" style="76" customWidth="1"/>
    <col min="6155" max="6155" width="15.140625" style="76" customWidth="1"/>
    <col min="6156" max="6156" width="17.85546875" style="76" customWidth="1"/>
    <col min="6157" max="6157" width="19.5703125" style="76" customWidth="1"/>
    <col min="6158" max="6158" width="13" style="76" customWidth="1"/>
    <col min="6159" max="6159" width="15.140625" style="76" customWidth="1"/>
    <col min="6160" max="6161" width="12.85546875" style="76" customWidth="1"/>
    <col min="6162" max="6162" width="13.85546875" style="76" customWidth="1"/>
    <col min="6163" max="6401" width="11.42578125" style="76"/>
    <col min="6402" max="6402" width="6.140625" style="76" customWidth="1"/>
    <col min="6403" max="6403" width="11.42578125" style="76"/>
    <col min="6404" max="6404" width="26.7109375" style="76" customWidth="1"/>
    <col min="6405" max="6405" width="39.85546875" style="76" customWidth="1"/>
    <col min="6406" max="6406" width="16" style="76" customWidth="1"/>
    <col min="6407" max="6407" width="23" style="76" customWidth="1"/>
    <col min="6408" max="6408" width="19.42578125" style="76" customWidth="1"/>
    <col min="6409" max="6409" width="22.7109375" style="76" customWidth="1"/>
    <col min="6410" max="6410" width="13.28515625" style="76" customWidth="1"/>
    <col min="6411" max="6411" width="15.140625" style="76" customWidth="1"/>
    <col min="6412" max="6412" width="17.85546875" style="76" customWidth="1"/>
    <col min="6413" max="6413" width="19.5703125" style="76" customWidth="1"/>
    <col min="6414" max="6414" width="13" style="76" customWidth="1"/>
    <col min="6415" max="6415" width="15.140625" style="76" customWidth="1"/>
    <col min="6416" max="6417" width="12.85546875" style="76" customWidth="1"/>
    <col min="6418" max="6418" width="13.85546875" style="76" customWidth="1"/>
    <col min="6419" max="6657" width="11.42578125" style="76"/>
    <col min="6658" max="6658" width="6.140625" style="76" customWidth="1"/>
    <col min="6659" max="6659" width="11.42578125" style="76"/>
    <col min="6660" max="6660" width="26.7109375" style="76" customWidth="1"/>
    <col min="6661" max="6661" width="39.85546875" style="76" customWidth="1"/>
    <col min="6662" max="6662" width="16" style="76" customWidth="1"/>
    <col min="6663" max="6663" width="23" style="76" customWidth="1"/>
    <col min="6664" max="6664" width="19.42578125" style="76" customWidth="1"/>
    <col min="6665" max="6665" width="22.7109375" style="76" customWidth="1"/>
    <col min="6666" max="6666" width="13.28515625" style="76" customWidth="1"/>
    <col min="6667" max="6667" width="15.140625" style="76" customWidth="1"/>
    <col min="6668" max="6668" width="17.85546875" style="76" customWidth="1"/>
    <col min="6669" max="6669" width="19.5703125" style="76" customWidth="1"/>
    <col min="6670" max="6670" width="13" style="76" customWidth="1"/>
    <col min="6671" max="6671" width="15.140625" style="76" customWidth="1"/>
    <col min="6672" max="6673" width="12.85546875" style="76" customWidth="1"/>
    <col min="6674" max="6674" width="13.85546875" style="76" customWidth="1"/>
    <col min="6675" max="6913" width="11.42578125" style="76"/>
    <col min="6914" max="6914" width="6.140625" style="76" customWidth="1"/>
    <col min="6915" max="6915" width="11.42578125" style="76"/>
    <col min="6916" max="6916" width="26.7109375" style="76" customWidth="1"/>
    <col min="6917" max="6917" width="39.85546875" style="76" customWidth="1"/>
    <col min="6918" max="6918" width="16" style="76" customWidth="1"/>
    <col min="6919" max="6919" width="23" style="76" customWidth="1"/>
    <col min="6920" max="6920" width="19.42578125" style="76" customWidth="1"/>
    <col min="6921" max="6921" width="22.7109375" style="76" customWidth="1"/>
    <col min="6922" max="6922" width="13.28515625" style="76" customWidth="1"/>
    <col min="6923" max="6923" width="15.140625" style="76" customWidth="1"/>
    <col min="6924" max="6924" width="17.85546875" style="76" customWidth="1"/>
    <col min="6925" max="6925" width="19.5703125" style="76" customWidth="1"/>
    <col min="6926" max="6926" width="13" style="76" customWidth="1"/>
    <col min="6927" max="6927" width="15.140625" style="76" customWidth="1"/>
    <col min="6928" max="6929" width="12.85546875" style="76" customWidth="1"/>
    <col min="6930" max="6930" width="13.85546875" style="76" customWidth="1"/>
    <col min="6931" max="7169" width="11.42578125" style="76"/>
    <col min="7170" max="7170" width="6.140625" style="76" customWidth="1"/>
    <col min="7171" max="7171" width="11.42578125" style="76"/>
    <col min="7172" max="7172" width="26.7109375" style="76" customWidth="1"/>
    <col min="7173" max="7173" width="39.85546875" style="76" customWidth="1"/>
    <col min="7174" max="7174" width="16" style="76" customWidth="1"/>
    <col min="7175" max="7175" width="23" style="76" customWidth="1"/>
    <col min="7176" max="7176" width="19.42578125" style="76" customWidth="1"/>
    <col min="7177" max="7177" width="22.7109375" style="76" customWidth="1"/>
    <col min="7178" max="7178" width="13.28515625" style="76" customWidth="1"/>
    <col min="7179" max="7179" width="15.140625" style="76" customWidth="1"/>
    <col min="7180" max="7180" width="17.85546875" style="76" customWidth="1"/>
    <col min="7181" max="7181" width="19.5703125" style="76" customWidth="1"/>
    <col min="7182" max="7182" width="13" style="76" customWidth="1"/>
    <col min="7183" max="7183" width="15.140625" style="76" customWidth="1"/>
    <col min="7184" max="7185" width="12.85546875" style="76" customWidth="1"/>
    <col min="7186" max="7186" width="13.85546875" style="76" customWidth="1"/>
    <col min="7187" max="7425" width="11.42578125" style="76"/>
    <col min="7426" max="7426" width="6.140625" style="76" customWidth="1"/>
    <col min="7427" max="7427" width="11.42578125" style="76"/>
    <col min="7428" max="7428" width="26.7109375" style="76" customWidth="1"/>
    <col min="7429" max="7429" width="39.85546875" style="76" customWidth="1"/>
    <col min="7430" max="7430" width="16" style="76" customWidth="1"/>
    <col min="7431" max="7431" width="23" style="76" customWidth="1"/>
    <col min="7432" max="7432" width="19.42578125" style="76" customWidth="1"/>
    <col min="7433" max="7433" width="22.7109375" style="76" customWidth="1"/>
    <col min="7434" max="7434" width="13.28515625" style="76" customWidth="1"/>
    <col min="7435" max="7435" width="15.140625" style="76" customWidth="1"/>
    <col min="7436" max="7436" width="17.85546875" style="76" customWidth="1"/>
    <col min="7437" max="7437" width="19.5703125" style="76" customWidth="1"/>
    <col min="7438" max="7438" width="13" style="76" customWidth="1"/>
    <col min="7439" max="7439" width="15.140625" style="76" customWidth="1"/>
    <col min="7440" max="7441" width="12.85546875" style="76" customWidth="1"/>
    <col min="7442" max="7442" width="13.85546875" style="76" customWidth="1"/>
    <col min="7443" max="7681" width="11.42578125" style="76"/>
    <col min="7682" max="7682" width="6.140625" style="76" customWidth="1"/>
    <col min="7683" max="7683" width="11.42578125" style="76"/>
    <col min="7684" max="7684" width="26.7109375" style="76" customWidth="1"/>
    <col min="7685" max="7685" width="39.85546875" style="76" customWidth="1"/>
    <col min="7686" max="7686" width="16" style="76" customWidth="1"/>
    <col min="7687" max="7687" width="23" style="76" customWidth="1"/>
    <col min="7688" max="7688" width="19.42578125" style="76" customWidth="1"/>
    <col min="7689" max="7689" width="22.7109375" style="76" customWidth="1"/>
    <col min="7690" max="7690" width="13.28515625" style="76" customWidth="1"/>
    <col min="7691" max="7691" width="15.140625" style="76" customWidth="1"/>
    <col min="7692" max="7692" width="17.85546875" style="76" customWidth="1"/>
    <col min="7693" max="7693" width="19.5703125" style="76" customWidth="1"/>
    <col min="7694" max="7694" width="13" style="76" customWidth="1"/>
    <col min="7695" max="7695" width="15.140625" style="76" customWidth="1"/>
    <col min="7696" max="7697" width="12.85546875" style="76" customWidth="1"/>
    <col min="7698" max="7698" width="13.85546875" style="76" customWidth="1"/>
    <col min="7699" max="7937" width="11.42578125" style="76"/>
    <col min="7938" max="7938" width="6.140625" style="76" customWidth="1"/>
    <col min="7939" max="7939" width="11.42578125" style="76"/>
    <col min="7940" max="7940" width="26.7109375" style="76" customWidth="1"/>
    <col min="7941" max="7941" width="39.85546875" style="76" customWidth="1"/>
    <col min="7942" max="7942" width="16" style="76" customWidth="1"/>
    <col min="7943" max="7943" width="23" style="76" customWidth="1"/>
    <col min="7944" max="7944" width="19.42578125" style="76" customWidth="1"/>
    <col min="7945" max="7945" width="22.7109375" style="76" customWidth="1"/>
    <col min="7946" max="7946" width="13.28515625" style="76" customWidth="1"/>
    <col min="7947" max="7947" width="15.140625" style="76" customWidth="1"/>
    <col min="7948" max="7948" width="17.85546875" style="76" customWidth="1"/>
    <col min="7949" max="7949" width="19.5703125" style="76" customWidth="1"/>
    <col min="7950" max="7950" width="13" style="76" customWidth="1"/>
    <col min="7951" max="7951" width="15.140625" style="76" customWidth="1"/>
    <col min="7952" max="7953" width="12.85546875" style="76" customWidth="1"/>
    <col min="7954" max="7954" width="13.85546875" style="76" customWidth="1"/>
    <col min="7955" max="8193" width="11.42578125" style="76"/>
    <col min="8194" max="8194" width="6.140625" style="76" customWidth="1"/>
    <col min="8195" max="8195" width="11.42578125" style="76"/>
    <col min="8196" max="8196" width="26.7109375" style="76" customWidth="1"/>
    <col min="8197" max="8197" width="39.85546875" style="76" customWidth="1"/>
    <col min="8198" max="8198" width="16" style="76" customWidth="1"/>
    <col min="8199" max="8199" width="23" style="76" customWidth="1"/>
    <col min="8200" max="8200" width="19.42578125" style="76" customWidth="1"/>
    <col min="8201" max="8201" width="22.7109375" style="76" customWidth="1"/>
    <col min="8202" max="8202" width="13.28515625" style="76" customWidth="1"/>
    <col min="8203" max="8203" width="15.140625" style="76" customWidth="1"/>
    <col min="8204" max="8204" width="17.85546875" style="76" customWidth="1"/>
    <col min="8205" max="8205" width="19.5703125" style="76" customWidth="1"/>
    <col min="8206" max="8206" width="13" style="76" customWidth="1"/>
    <col min="8207" max="8207" width="15.140625" style="76" customWidth="1"/>
    <col min="8208" max="8209" width="12.85546875" style="76" customWidth="1"/>
    <col min="8210" max="8210" width="13.85546875" style="76" customWidth="1"/>
    <col min="8211" max="8449" width="11.42578125" style="76"/>
    <col min="8450" max="8450" width="6.140625" style="76" customWidth="1"/>
    <col min="8451" max="8451" width="11.42578125" style="76"/>
    <col min="8452" max="8452" width="26.7109375" style="76" customWidth="1"/>
    <col min="8453" max="8453" width="39.85546875" style="76" customWidth="1"/>
    <col min="8454" max="8454" width="16" style="76" customWidth="1"/>
    <col min="8455" max="8455" width="23" style="76" customWidth="1"/>
    <col min="8456" max="8456" width="19.42578125" style="76" customWidth="1"/>
    <col min="8457" max="8457" width="22.7109375" style="76" customWidth="1"/>
    <col min="8458" max="8458" width="13.28515625" style="76" customWidth="1"/>
    <col min="8459" max="8459" width="15.140625" style="76" customWidth="1"/>
    <col min="8460" max="8460" width="17.85546875" style="76" customWidth="1"/>
    <col min="8461" max="8461" width="19.5703125" style="76" customWidth="1"/>
    <col min="8462" max="8462" width="13" style="76" customWidth="1"/>
    <col min="8463" max="8463" width="15.140625" style="76" customWidth="1"/>
    <col min="8464" max="8465" width="12.85546875" style="76" customWidth="1"/>
    <col min="8466" max="8466" width="13.85546875" style="76" customWidth="1"/>
    <col min="8467" max="8705" width="11.42578125" style="76"/>
    <col min="8706" max="8706" width="6.140625" style="76" customWidth="1"/>
    <col min="8707" max="8707" width="11.42578125" style="76"/>
    <col min="8708" max="8708" width="26.7109375" style="76" customWidth="1"/>
    <col min="8709" max="8709" width="39.85546875" style="76" customWidth="1"/>
    <col min="8710" max="8710" width="16" style="76" customWidth="1"/>
    <col min="8711" max="8711" width="23" style="76" customWidth="1"/>
    <col min="8712" max="8712" width="19.42578125" style="76" customWidth="1"/>
    <col min="8713" max="8713" width="22.7109375" style="76" customWidth="1"/>
    <col min="8714" max="8714" width="13.28515625" style="76" customWidth="1"/>
    <col min="8715" max="8715" width="15.140625" style="76" customWidth="1"/>
    <col min="8716" max="8716" width="17.85546875" style="76" customWidth="1"/>
    <col min="8717" max="8717" width="19.5703125" style="76" customWidth="1"/>
    <col min="8718" max="8718" width="13" style="76" customWidth="1"/>
    <col min="8719" max="8719" width="15.140625" style="76" customWidth="1"/>
    <col min="8720" max="8721" width="12.85546875" style="76" customWidth="1"/>
    <col min="8722" max="8722" width="13.85546875" style="76" customWidth="1"/>
    <col min="8723" max="8961" width="11.42578125" style="76"/>
    <col min="8962" max="8962" width="6.140625" style="76" customWidth="1"/>
    <col min="8963" max="8963" width="11.42578125" style="76"/>
    <col min="8964" max="8964" width="26.7109375" style="76" customWidth="1"/>
    <col min="8965" max="8965" width="39.85546875" style="76" customWidth="1"/>
    <col min="8966" max="8966" width="16" style="76" customWidth="1"/>
    <col min="8967" max="8967" width="23" style="76" customWidth="1"/>
    <col min="8968" max="8968" width="19.42578125" style="76" customWidth="1"/>
    <col min="8969" max="8969" width="22.7109375" style="76" customWidth="1"/>
    <col min="8970" max="8970" width="13.28515625" style="76" customWidth="1"/>
    <col min="8971" max="8971" width="15.140625" style="76" customWidth="1"/>
    <col min="8972" max="8972" width="17.85546875" style="76" customWidth="1"/>
    <col min="8973" max="8973" width="19.5703125" style="76" customWidth="1"/>
    <col min="8974" max="8974" width="13" style="76" customWidth="1"/>
    <col min="8975" max="8975" width="15.140625" style="76" customWidth="1"/>
    <col min="8976" max="8977" width="12.85546875" style="76" customWidth="1"/>
    <col min="8978" max="8978" width="13.85546875" style="76" customWidth="1"/>
    <col min="8979" max="9217" width="11.42578125" style="76"/>
    <col min="9218" max="9218" width="6.140625" style="76" customWidth="1"/>
    <col min="9219" max="9219" width="11.42578125" style="76"/>
    <col min="9220" max="9220" width="26.7109375" style="76" customWidth="1"/>
    <col min="9221" max="9221" width="39.85546875" style="76" customWidth="1"/>
    <col min="9222" max="9222" width="16" style="76" customWidth="1"/>
    <col min="9223" max="9223" width="23" style="76" customWidth="1"/>
    <col min="9224" max="9224" width="19.42578125" style="76" customWidth="1"/>
    <col min="9225" max="9225" width="22.7109375" style="76" customWidth="1"/>
    <col min="9226" max="9226" width="13.28515625" style="76" customWidth="1"/>
    <col min="9227" max="9227" width="15.140625" style="76" customWidth="1"/>
    <col min="9228" max="9228" width="17.85546875" style="76" customWidth="1"/>
    <col min="9229" max="9229" width="19.5703125" style="76" customWidth="1"/>
    <col min="9230" max="9230" width="13" style="76" customWidth="1"/>
    <col min="9231" max="9231" width="15.140625" style="76" customWidth="1"/>
    <col min="9232" max="9233" width="12.85546875" style="76" customWidth="1"/>
    <col min="9234" max="9234" width="13.85546875" style="76" customWidth="1"/>
    <col min="9235" max="9473" width="11.42578125" style="76"/>
    <col min="9474" max="9474" width="6.140625" style="76" customWidth="1"/>
    <col min="9475" max="9475" width="11.42578125" style="76"/>
    <col min="9476" max="9476" width="26.7109375" style="76" customWidth="1"/>
    <col min="9477" max="9477" width="39.85546875" style="76" customWidth="1"/>
    <col min="9478" max="9478" width="16" style="76" customWidth="1"/>
    <col min="9479" max="9479" width="23" style="76" customWidth="1"/>
    <col min="9480" max="9480" width="19.42578125" style="76" customWidth="1"/>
    <col min="9481" max="9481" width="22.7109375" style="76" customWidth="1"/>
    <col min="9482" max="9482" width="13.28515625" style="76" customWidth="1"/>
    <col min="9483" max="9483" width="15.140625" style="76" customWidth="1"/>
    <col min="9484" max="9484" width="17.85546875" style="76" customWidth="1"/>
    <col min="9485" max="9485" width="19.5703125" style="76" customWidth="1"/>
    <col min="9486" max="9486" width="13" style="76" customWidth="1"/>
    <col min="9487" max="9487" width="15.140625" style="76" customWidth="1"/>
    <col min="9488" max="9489" width="12.85546875" style="76" customWidth="1"/>
    <col min="9490" max="9490" width="13.85546875" style="76" customWidth="1"/>
    <col min="9491" max="9729" width="11.42578125" style="76"/>
    <col min="9730" max="9730" width="6.140625" style="76" customWidth="1"/>
    <col min="9731" max="9731" width="11.42578125" style="76"/>
    <col min="9732" max="9732" width="26.7109375" style="76" customWidth="1"/>
    <col min="9733" max="9733" width="39.85546875" style="76" customWidth="1"/>
    <col min="9734" max="9734" width="16" style="76" customWidth="1"/>
    <col min="9735" max="9735" width="23" style="76" customWidth="1"/>
    <col min="9736" max="9736" width="19.42578125" style="76" customWidth="1"/>
    <col min="9737" max="9737" width="22.7109375" style="76" customWidth="1"/>
    <col min="9738" max="9738" width="13.28515625" style="76" customWidth="1"/>
    <col min="9739" max="9739" width="15.140625" style="76" customWidth="1"/>
    <col min="9740" max="9740" width="17.85546875" style="76" customWidth="1"/>
    <col min="9741" max="9741" width="19.5703125" style="76" customWidth="1"/>
    <col min="9742" max="9742" width="13" style="76" customWidth="1"/>
    <col min="9743" max="9743" width="15.140625" style="76" customWidth="1"/>
    <col min="9744" max="9745" width="12.85546875" style="76" customWidth="1"/>
    <col min="9746" max="9746" width="13.85546875" style="76" customWidth="1"/>
    <col min="9747" max="9985" width="11.42578125" style="76"/>
    <col min="9986" max="9986" width="6.140625" style="76" customWidth="1"/>
    <col min="9987" max="9987" width="11.42578125" style="76"/>
    <col min="9988" max="9988" width="26.7109375" style="76" customWidth="1"/>
    <col min="9989" max="9989" width="39.85546875" style="76" customWidth="1"/>
    <col min="9990" max="9990" width="16" style="76" customWidth="1"/>
    <col min="9991" max="9991" width="23" style="76" customWidth="1"/>
    <col min="9992" max="9992" width="19.42578125" style="76" customWidth="1"/>
    <col min="9993" max="9993" width="22.7109375" style="76" customWidth="1"/>
    <col min="9994" max="9994" width="13.28515625" style="76" customWidth="1"/>
    <col min="9995" max="9995" width="15.140625" style="76" customWidth="1"/>
    <col min="9996" max="9996" width="17.85546875" style="76" customWidth="1"/>
    <col min="9997" max="9997" width="19.5703125" style="76" customWidth="1"/>
    <col min="9998" max="9998" width="13" style="76" customWidth="1"/>
    <col min="9999" max="9999" width="15.140625" style="76" customWidth="1"/>
    <col min="10000" max="10001" width="12.85546875" style="76" customWidth="1"/>
    <col min="10002" max="10002" width="13.85546875" style="76" customWidth="1"/>
    <col min="10003" max="10241" width="11.42578125" style="76"/>
    <col min="10242" max="10242" width="6.140625" style="76" customWidth="1"/>
    <col min="10243" max="10243" width="11.42578125" style="76"/>
    <col min="10244" max="10244" width="26.7109375" style="76" customWidth="1"/>
    <col min="10245" max="10245" width="39.85546875" style="76" customWidth="1"/>
    <col min="10246" max="10246" width="16" style="76" customWidth="1"/>
    <col min="10247" max="10247" width="23" style="76" customWidth="1"/>
    <col min="10248" max="10248" width="19.42578125" style="76" customWidth="1"/>
    <col min="10249" max="10249" width="22.7109375" style="76" customWidth="1"/>
    <col min="10250" max="10250" width="13.28515625" style="76" customWidth="1"/>
    <col min="10251" max="10251" width="15.140625" style="76" customWidth="1"/>
    <col min="10252" max="10252" width="17.85546875" style="76" customWidth="1"/>
    <col min="10253" max="10253" width="19.5703125" style="76" customWidth="1"/>
    <col min="10254" max="10254" width="13" style="76" customWidth="1"/>
    <col min="10255" max="10255" width="15.140625" style="76" customWidth="1"/>
    <col min="10256" max="10257" width="12.85546875" style="76" customWidth="1"/>
    <col min="10258" max="10258" width="13.85546875" style="76" customWidth="1"/>
    <col min="10259" max="10497" width="11.42578125" style="76"/>
    <col min="10498" max="10498" width="6.140625" style="76" customWidth="1"/>
    <col min="10499" max="10499" width="11.42578125" style="76"/>
    <col min="10500" max="10500" width="26.7109375" style="76" customWidth="1"/>
    <col min="10501" max="10501" width="39.85546875" style="76" customWidth="1"/>
    <col min="10502" max="10502" width="16" style="76" customWidth="1"/>
    <col min="10503" max="10503" width="23" style="76" customWidth="1"/>
    <col min="10504" max="10504" width="19.42578125" style="76" customWidth="1"/>
    <col min="10505" max="10505" width="22.7109375" style="76" customWidth="1"/>
    <col min="10506" max="10506" width="13.28515625" style="76" customWidth="1"/>
    <col min="10507" max="10507" width="15.140625" style="76" customWidth="1"/>
    <col min="10508" max="10508" width="17.85546875" style="76" customWidth="1"/>
    <col min="10509" max="10509" width="19.5703125" style="76" customWidth="1"/>
    <col min="10510" max="10510" width="13" style="76" customWidth="1"/>
    <col min="10511" max="10511" width="15.140625" style="76" customWidth="1"/>
    <col min="10512" max="10513" width="12.85546875" style="76" customWidth="1"/>
    <col min="10514" max="10514" width="13.85546875" style="76" customWidth="1"/>
    <col min="10515" max="10753" width="11.42578125" style="76"/>
    <col min="10754" max="10754" width="6.140625" style="76" customWidth="1"/>
    <col min="10755" max="10755" width="11.42578125" style="76"/>
    <col min="10756" max="10756" width="26.7109375" style="76" customWidth="1"/>
    <col min="10757" max="10757" width="39.85546875" style="76" customWidth="1"/>
    <col min="10758" max="10758" width="16" style="76" customWidth="1"/>
    <col min="10759" max="10759" width="23" style="76" customWidth="1"/>
    <col min="10760" max="10760" width="19.42578125" style="76" customWidth="1"/>
    <col min="10761" max="10761" width="22.7109375" style="76" customWidth="1"/>
    <col min="10762" max="10762" width="13.28515625" style="76" customWidth="1"/>
    <col min="10763" max="10763" width="15.140625" style="76" customWidth="1"/>
    <col min="10764" max="10764" width="17.85546875" style="76" customWidth="1"/>
    <col min="10765" max="10765" width="19.5703125" style="76" customWidth="1"/>
    <col min="10766" max="10766" width="13" style="76" customWidth="1"/>
    <col min="10767" max="10767" width="15.140625" style="76" customWidth="1"/>
    <col min="10768" max="10769" width="12.85546875" style="76" customWidth="1"/>
    <col min="10770" max="10770" width="13.85546875" style="76" customWidth="1"/>
    <col min="10771" max="11009" width="11.42578125" style="76"/>
    <col min="11010" max="11010" width="6.140625" style="76" customWidth="1"/>
    <col min="11011" max="11011" width="11.42578125" style="76"/>
    <col min="11012" max="11012" width="26.7109375" style="76" customWidth="1"/>
    <col min="11013" max="11013" width="39.85546875" style="76" customWidth="1"/>
    <col min="11014" max="11014" width="16" style="76" customWidth="1"/>
    <col min="11015" max="11015" width="23" style="76" customWidth="1"/>
    <col min="11016" max="11016" width="19.42578125" style="76" customWidth="1"/>
    <col min="11017" max="11017" width="22.7109375" style="76" customWidth="1"/>
    <col min="11018" max="11018" width="13.28515625" style="76" customWidth="1"/>
    <col min="11019" max="11019" width="15.140625" style="76" customWidth="1"/>
    <col min="11020" max="11020" width="17.85546875" style="76" customWidth="1"/>
    <col min="11021" max="11021" width="19.5703125" style="76" customWidth="1"/>
    <col min="11022" max="11022" width="13" style="76" customWidth="1"/>
    <col min="11023" max="11023" width="15.140625" style="76" customWidth="1"/>
    <col min="11024" max="11025" width="12.85546875" style="76" customWidth="1"/>
    <col min="11026" max="11026" width="13.85546875" style="76" customWidth="1"/>
    <col min="11027" max="11265" width="11.42578125" style="76"/>
    <col min="11266" max="11266" width="6.140625" style="76" customWidth="1"/>
    <col min="11267" max="11267" width="11.42578125" style="76"/>
    <col min="11268" max="11268" width="26.7109375" style="76" customWidth="1"/>
    <col min="11269" max="11269" width="39.85546875" style="76" customWidth="1"/>
    <col min="11270" max="11270" width="16" style="76" customWidth="1"/>
    <col min="11271" max="11271" width="23" style="76" customWidth="1"/>
    <col min="11272" max="11272" width="19.42578125" style="76" customWidth="1"/>
    <col min="11273" max="11273" width="22.7109375" style="76" customWidth="1"/>
    <col min="11274" max="11274" width="13.28515625" style="76" customWidth="1"/>
    <col min="11275" max="11275" width="15.140625" style="76" customWidth="1"/>
    <col min="11276" max="11276" width="17.85546875" style="76" customWidth="1"/>
    <col min="11277" max="11277" width="19.5703125" style="76" customWidth="1"/>
    <col min="11278" max="11278" width="13" style="76" customWidth="1"/>
    <col min="11279" max="11279" width="15.140625" style="76" customWidth="1"/>
    <col min="11280" max="11281" width="12.85546875" style="76" customWidth="1"/>
    <col min="11282" max="11282" width="13.85546875" style="76" customWidth="1"/>
    <col min="11283" max="11521" width="11.42578125" style="76"/>
    <col min="11522" max="11522" width="6.140625" style="76" customWidth="1"/>
    <col min="11523" max="11523" width="11.42578125" style="76"/>
    <col min="11524" max="11524" width="26.7109375" style="76" customWidth="1"/>
    <col min="11525" max="11525" width="39.85546875" style="76" customWidth="1"/>
    <col min="11526" max="11526" width="16" style="76" customWidth="1"/>
    <col min="11527" max="11527" width="23" style="76" customWidth="1"/>
    <col min="11528" max="11528" width="19.42578125" style="76" customWidth="1"/>
    <col min="11529" max="11529" width="22.7109375" style="76" customWidth="1"/>
    <col min="11530" max="11530" width="13.28515625" style="76" customWidth="1"/>
    <col min="11531" max="11531" width="15.140625" style="76" customWidth="1"/>
    <col min="11532" max="11532" width="17.85546875" style="76" customWidth="1"/>
    <col min="11533" max="11533" width="19.5703125" style="76" customWidth="1"/>
    <col min="11534" max="11534" width="13" style="76" customWidth="1"/>
    <col min="11535" max="11535" width="15.140625" style="76" customWidth="1"/>
    <col min="11536" max="11537" width="12.85546875" style="76" customWidth="1"/>
    <col min="11538" max="11538" width="13.85546875" style="76" customWidth="1"/>
    <col min="11539" max="11777" width="11.42578125" style="76"/>
    <col min="11778" max="11778" width="6.140625" style="76" customWidth="1"/>
    <col min="11779" max="11779" width="11.42578125" style="76"/>
    <col min="11780" max="11780" width="26.7109375" style="76" customWidth="1"/>
    <col min="11781" max="11781" width="39.85546875" style="76" customWidth="1"/>
    <col min="11782" max="11782" width="16" style="76" customWidth="1"/>
    <col min="11783" max="11783" width="23" style="76" customWidth="1"/>
    <col min="11784" max="11784" width="19.42578125" style="76" customWidth="1"/>
    <col min="11785" max="11785" width="22.7109375" style="76" customWidth="1"/>
    <col min="11786" max="11786" width="13.28515625" style="76" customWidth="1"/>
    <col min="11787" max="11787" width="15.140625" style="76" customWidth="1"/>
    <col min="11788" max="11788" width="17.85546875" style="76" customWidth="1"/>
    <col min="11789" max="11789" width="19.5703125" style="76" customWidth="1"/>
    <col min="11790" max="11790" width="13" style="76" customWidth="1"/>
    <col min="11791" max="11791" width="15.140625" style="76" customWidth="1"/>
    <col min="11792" max="11793" width="12.85546875" style="76" customWidth="1"/>
    <col min="11794" max="11794" width="13.85546875" style="76" customWidth="1"/>
    <col min="11795" max="12033" width="11.42578125" style="76"/>
    <col min="12034" max="12034" width="6.140625" style="76" customWidth="1"/>
    <col min="12035" max="12035" width="11.42578125" style="76"/>
    <col min="12036" max="12036" width="26.7109375" style="76" customWidth="1"/>
    <col min="12037" max="12037" width="39.85546875" style="76" customWidth="1"/>
    <col min="12038" max="12038" width="16" style="76" customWidth="1"/>
    <col min="12039" max="12039" width="23" style="76" customWidth="1"/>
    <col min="12040" max="12040" width="19.42578125" style="76" customWidth="1"/>
    <col min="12041" max="12041" width="22.7109375" style="76" customWidth="1"/>
    <col min="12042" max="12042" width="13.28515625" style="76" customWidth="1"/>
    <col min="12043" max="12043" width="15.140625" style="76" customWidth="1"/>
    <col min="12044" max="12044" width="17.85546875" style="76" customWidth="1"/>
    <col min="12045" max="12045" width="19.5703125" style="76" customWidth="1"/>
    <col min="12046" max="12046" width="13" style="76" customWidth="1"/>
    <col min="12047" max="12047" width="15.140625" style="76" customWidth="1"/>
    <col min="12048" max="12049" width="12.85546875" style="76" customWidth="1"/>
    <col min="12050" max="12050" width="13.85546875" style="76" customWidth="1"/>
    <col min="12051" max="12289" width="11.42578125" style="76"/>
    <col min="12290" max="12290" width="6.140625" style="76" customWidth="1"/>
    <col min="12291" max="12291" width="11.42578125" style="76"/>
    <col min="12292" max="12292" width="26.7109375" style="76" customWidth="1"/>
    <col min="12293" max="12293" width="39.85546875" style="76" customWidth="1"/>
    <col min="12294" max="12294" width="16" style="76" customWidth="1"/>
    <col min="12295" max="12295" width="23" style="76" customWidth="1"/>
    <col min="12296" max="12296" width="19.42578125" style="76" customWidth="1"/>
    <col min="12297" max="12297" width="22.7109375" style="76" customWidth="1"/>
    <col min="12298" max="12298" width="13.28515625" style="76" customWidth="1"/>
    <col min="12299" max="12299" width="15.140625" style="76" customWidth="1"/>
    <col min="12300" max="12300" width="17.85546875" style="76" customWidth="1"/>
    <col min="12301" max="12301" width="19.5703125" style="76" customWidth="1"/>
    <col min="12302" max="12302" width="13" style="76" customWidth="1"/>
    <col min="12303" max="12303" width="15.140625" style="76" customWidth="1"/>
    <col min="12304" max="12305" width="12.85546875" style="76" customWidth="1"/>
    <col min="12306" max="12306" width="13.85546875" style="76" customWidth="1"/>
    <col min="12307" max="12545" width="11.42578125" style="76"/>
    <col min="12546" max="12546" width="6.140625" style="76" customWidth="1"/>
    <col min="12547" max="12547" width="11.42578125" style="76"/>
    <col min="12548" max="12548" width="26.7109375" style="76" customWidth="1"/>
    <col min="12549" max="12549" width="39.85546875" style="76" customWidth="1"/>
    <col min="12550" max="12550" width="16" style="76" customWidth="1"/>
    <col min="12551" max="12551" width="23" style="76" customWidth="1"/>
    <col min="12552" max="12552" width="19.42578125" style="76" customWidth="1"/>
    <col min="12553" max="12553" width="22.7109375" style="76" customWidth="1"/>
    <col min="12554" max="12554" width="13.28515625" style="76" customWidth="1"/>
    <col min="12555" max="12555" width="15.140625" style="76" customWidth="1"/>
    <col min="12556" max="12556" width="17.85546875" style="76" customWidth="1"/>
    <col min="12557" max="12557" width="19.5703125" style="76" customWidth="1"/>
    <col min="12558" max="12558" width="13" style="76" customWidth="1"/>
    <col min="12559" max="12559" width="15.140625" style="76" customWidth="1"/>
    <col min="12560" max="12561" width="12.85546875" style="76" customWidth="1"/>
    <col min="12562" max="12562" width="13.85546875" style="76" customWidth="1"/>
    <col min="12563" max="12801" width="11.42578125" style="76"/>
    <col min="12802" max="12802" width="6.140625" style="76" customWidth="1"/>
    <col min="12803" max="12803" width="11.42578125" style="76"/>
    <col min="12804" max="12804" width="26.7109375" style="76" customWidth="1"/>
    <col min="12805" max="12805" width="39.85546875" style="76" customWidth="1"/>
    <col min="12806" max="12806" width="16" style="76" customWidth="1"/>
    <col min="12807" max="12807" width="23" style="76" customWidth="1"/>
    <col min="12808" max="12808" width="19.42578125" style="76" customWidth="1"/>
    <col min="12809" max="12809" width="22.7109375" style="76" customWidth="1"/>
    <col min="12810" max="12810" width="13.28515625" style="76" customWidth="1"/>
    <col min="12811" max="12811" width="15.140625" style="76" customWidth="1"/>
    <col min="12812" max="12812" width="17.85546875" style="76" customWidth="1"/>
    <col min="12813" max="12813" width="19.5703125" style="76" customWidth="1"/>
    <col min="12814" max="12814" width="13" style="76" customWidth="1"/>
    <col min="12815" max="12815" width="15.140625" style="76" customWidth="1"/>
    <col min="12816" max="12817" width="12.85546875" style="76" customWidth="1"/>
    <col min="12818" max="12818" width="13.85546875" style="76" customWidth="1"/>
    <col min="12819" max="13057" width="11.42578125" style="76"/>
    <col min="13058" max="13058" width="6.140625" style="76" customWidth="1"/>
    <col min="13059" max="13059" width="11.42578125" style="76"/>
    <col min="13060" max="13060" width="26.7109375" style="76" customWidth="1"/>
    <col min="13061" max="13061" width="39.85546875" style="76" customWidth="1"/>
    <col min="13062" max="13062" width="16" style="76" customWidth="1"/>
    <col min="13063" max="13063" width="23" style="76" customWidth="1"/>
    <col min="13064" max="13064" width="19.42578125" style="76" customWidth="1"/>
    <col min="13065" max="13065" width="22.7109375" style="76" customWidth="1"/>
    <col min="13066" max="13066" width="13.28515625" style="76" customWidth="1"/>
    <col min="13067" max="13067" width="15.140625" style="76" customWidth="1"/>
    <col min="13068" max="13068" width="17.85546875" style="76" customWidth="1"/>
    <col min="13069" max="13069" width="19.5703125" style="76" customWidth="1"/>
    <col min="13070" max="13070" width="13" style="76" customWidth="1"/>
    <col min="13071" max="13071" width="15.140625" style="76" customWidth="1"/>
    <col min="13072" max="13073" width="12.85546875" style="76" customWidth="1"/>
    <col min="13074" max="13074" width="13.85546875" style="76" customWidth="1"/>
    <col min="13075" max="13313" width="11.42578125" style="76"/>
    <col min="13314" max="13314" width="6.140625" style="76" customWidth="1"/>
    <col min="13315" max="13315" width="11.42578125" style="76"/>
    <col min="13316" max="13316" width="26.7109375" style="76" customWidth="1"/>
    <col min="13317" max="13317" width="39.85546875" style="76" customWidth="1"/>
    <col min="13318" max="13318" width="16" style="76" customWidth="1"/>
    <col min="13319" max="13319" width="23" style="76" customWidth="1"/>
    <col min="13320" max="13320" width="19.42578125" style="76" customWidth="1"/>
    <col min="13321" max="13321" width="22.7109375" style="76" customWidth="1"/>
    <col min="13322" max="13322" width="13.28515625" style="76" customWidth="1"/>
    <col min="13323" max="13323" width="15.140625" style="76" customWidth="1"/>
    <col min="13324" max="13324" width="17.85546875" style="76" customWidth="1"/>
    <col min="13325" max="13325" width="19.5703125" style="76" customWidth="1"/>
    <col min="13326" max="13326" width="13" style="76" customWidth="1"/>
    <col min="13327" max="13327" width="15.140625" style="76" customWidth="1"/>
    <col min="13328" max="13329" width="12.85546875" style="76" customWidth="1"/>
    <col min="13330" max="13330" width="13.85546875" style="76" customWidth="1"/>
    <col min="13331" max="13569" width="11.42578125" style="76"/>
    <col min="13570" max="13570" width="6.140625" style="76" customWidth="1"/>
    <col min="13571" max="13571" width="11.42578125" style="76"/>
    <col min="13572" max="13572" width="26.7109375" style="76" customWidth="1"/>
    <col min="13573" max="13573" width="39.85546875" style="76" customWidth="1"/>
    <col min="13574" max="13574" width="16" style="76" customWidth="1"/>
    <col min="13575" max="13575" width="23" style="76" customWidth="1"/>
    <col min="13576" max="13576" width="19.42578125" style="76" customWidth="1"/>
    <col min="13577" max="13577" width="22.7109375" style="76" customWidth="1"/>
    <col min="13578" max="13578" width="13.28515625" style="76" customWidth="1"/>
    <col min="13579" max="13579" width="15.140625" style="76" customWidth="1"/>
    <col min="13580" max="13580" width="17.85546875" style="76" customWidth="1"/>
    <col min="13581" max="13581" width="19.5703125" style="76" customWidth="1"/>
    <col min="13582" max="13582" width="13" style="76" customWidth="1"/>
    <col min="13583" max="13583" width="15.140625" style="76" customWidth="1"/>
    <col min="13584" max="13585" width="12.85546875" style="76" customWidth="1"/>
    <col min="13586" max="13586" width="13.85546875" style="76" customWidth="1"/>
    <col min="13587" max="13825" width="11.42578125" style="76"/>
    <col min="13826" max="13826" width="6.140625" style="76" customWidth="1"/>
    <col min="13827" max="13827" width="11.42578125" style="76"/>
    <col min="13828" max="13828" width="26.7109375" style="76" customWidth="1"/>
    <col min="13829" max="13829" width="39.85546875" style="76" customWidth="1"/>
    <col min="13830" max="13830" width="16" style="76" customWidth="1"/>
    <col min="13831" max="13831" width="23" style="76" customWidth="1"/>
    <col min="13832" max="13832" width="19.42578125" style="76" customWidth="1"/>
    <col min="13833" max="13833" width="22.7109375" style="76" customWidth="1"/>
    <col min="13834" max="13834" width="13.28515625" style="76" customWidth="1"/>
    <col min="13835" max="13835" width="15.140625" style="76" customWidth="1"/>
    <col min="13836" max="13836" width="17.85546875" style="76" customWidth="1"/>
    <col min="13837" max="13837" width="19.5703125" style="76" customWidth="1"/>
    <col min="13838" max="13838" width="13" style="76" customWidth="1"/>
    <col min="13839" max="13839" width="15.140625" style="76" customWidth="1"/>
    <col min="13840" max="13841" width="12.85546875" style="76" customWidth="1"/>
    <col min="13842" max="13842" width="13.85546875" style="76" customWidth="1"/>
    <col min="13843" max="14081" width="11.42578125" style="76"/>
    <col min="14082" max="14082" width="6.140625" style="76" customWidth="1"/>
    <col min="14083" max="14083" width="11.42578125" style="76"/>
    <col min="14084" max="14084" width="26.7109375" style="76" customWidth="1"/>
    <col min="14085" max="14085" width="39.85546875" style="76" customWidth="1"/>
    <col min="14086" max="14086" width="16" style="76" customWidth="1"/>
    <col min="14087" max="14087" width="23" style="76" customWidth="1"/>
    <col min="14088" max="14088" width="19.42578125" style="76" customWidth="1"/>
    <col min="14089" max="14089" width="22.7109375" style="76" customWidth="1"/>
    <col min="14090" max="14090" width="13.28515625" style="76" customWidth="1"/>
    <col min="14091" max="14091" width="15.140625" style="76" customWidth="1"/>
    <col min="14092" max="14092" width="17.85546875" style="76" customWidth="1"/>
    <col min="14093" max="14093" width="19.5703125" style="76" customWidth="1"/>
    <col min="14094" max="14094" width="13" style="76" customWidth="1"/>
    <col min="14095" max="14095" width="15.140625" style="76" customWidth="1"/>
    <col min="14096" max="14097" width="12.85546875" style="76" customWidth="1"/>
    <col min="14098" max="14098" width="13.85546875" style="76" customWidth="1"/>
    <col min="14099" max="14337" width="11.42578125" style="76"/>
    <col min="14338" max="14338" width="6.140625" style="76" customWidth="1"/>
    <col min="14339" max="14339" width="11.42578125" style="76"/>
    <col min="14340" max="14340" width="26.7109375" style="76" customWidth="1"/>
    <col min="14341" max="14341" width="39.85546875" style="76" customWidth="1"/>
    <col min="14342" max="14342" width="16" style="76" customWidth="1"/>
    <col min="14343" max="14343" width="23" style="76" customWidth="1"/>
    <col min="14344" max="14344" width="19.42578125" style="76" customWidth="1"/>
    <col min="14345" max="14345" width="22.7109375" style="76" customWidth="1"/>
    <col min="14346" max="14346" width="13.28515625" style="76" customWidth="1"/>
    <col min="14347" max="14347" width="15.140625" style="76" customWidth="1"/>
    <col min="14348" max="14348" width="17.85546875" style="76" customWidth="1"/>
    <col min="14349" max="14349" width="19.5703125" style="76" customWidth="1"/>
    <col min="14350" max="14350" width="13" style="76" customWidth="1"/>
    <col min="14351" max="14351" width="15.140625" style="76" customWidth="1"/>
    <col min="14352" max="14353" width="12.85546875" style="76" customWidth="1"/>
    <col min="14354" max="14354" width="13.85546875" style="76" customWidth="1"/>
    <col min="14355" max="14593" width="11.42578125" style="76"/>
    <col min="14594" max="14594" width="6.140625" style="76" customWidth="1"/>
    <col min="14595" max="14595" width="11.42578125" style="76"/>
    <col min="14596" max="14596" width="26.7109375" style="76" customWidth="1"/>
    <col min="14597" max="14597" width="39.85546875" style="76" customWidth="1"/>
    <col min="14598" max="14598" width="16" style="76" customWidth="1"/>
    <col min="14599" max="14599" width="23" style="76" customWidth="1"/>
    <col min="14600" max="14600" width="19.42578125" style="76" customWidth="1"/>
    <col min="14601" max="14601" width="22.7109375" style="76" customWidth="1"/>
    <col min="14602" max="14602" width="13.28515625" style="76" customWidth="1"/>
    <col min="14603" max="14603" width="15.140625" style="76" customWidth="1"/>
    <col min="14604" max="14604" width="17.85546875" style="76" customWidth="1"/>
    <col min="14605" max="14605" width="19.5703125" style="76" customWidth="1"/>
    <col min="14606" max="14606" width="13" style="76" customWidth="1"/>
    <col min="14607" max="14607" width="15.140625" style="76" customWidth="1"/>
    <col min="14608" max="14609" width="12.85546875" style="76" customWidth="1"/>
    <col min="14610" max="14610" width="13.85546875" style="76" customWidth="1"/>
    <col min="14611" max="14849" width="11.42578125" style="76"/>
    <col min="14850" max="14850" width="6.140625" style="76" customWidth="1"/>
    <col min="14851" max="14851" width="11.42578125" style="76"/>
    <col min="14852" max="14852" width="26.7109375" style="76" customWidth="1"/>
    <col min="14853" max="14853" width="39.85546875" style="76" customWidth="1"/>
    <col min="14854" max="14854" width="16" style="76" customWidth="1"/>
    <col min="14855" max="14855" width="23" style="76" customWidth="1"/>
    <col min="14856" max="14856" width="19.42578125" style="76" customWidth="1"/>
    <col min="14857" max="14857" width="22.7109375" style="76" customWidth="1"/>
    <col min="14858" max="14858" width="13.28515625" style="76" customWidth="1"/>
    <col min="14859" max="14859" width="15.140625" style="76" customWidth="1"/>
    <col min="14860" max="14860" width="17.85546875" style="76" customWidth="1"/>
    <col min="14861" max="14861" width="19.5703125" style="76" customWidth="1"/>
    <col min="14862" max="14862" width="13" style="76" customWidth="1"/>
    <col min="14863" max="14863" width="15.140625" style="76" customWidth="1"/>
    <col min="14864" max="14865" width="12.85546875" style="76" customWidth="1"/>
    <col min="14866" max="14866" width="13.85546875" style="76" customWidth="1"/>
    <col min="14867" max="15105" width="11.42578125" style="76"/>
    <col min="15106" max="15106" width="6.140625" style="76" customWidth="1"/>
    <col min="15107" max="15107" width="11.42578125" style="76"/>
    <col min="15108" max="15108" width="26.7109375" style="76" customWidth="1"/>
    <col min="15109" max="15109" width="39.85546875" style="76" customWidth="1"/>
    <col min="15110" max="15110" width="16" style="76" customWidth="1"/>
    <col min="15111" max="15111" width="23" style="76" customWidth="1"/>
    <col min="15112" max="15112" width="19.42578125" style="76" customWidth="1"/>
    <col min="15113" max="15113" width="22.7109375" style="76" customWidth="1"/>
    <col min="15114" max="15114" width="13.28515625" style="76" customWidth="1"/>
    <col min="15115" max="15115" width="15.140625" style="76" customWidth="1"/>
    <col min="15116" max="15116" width="17.85546875" style="76" customWidth="1"/>
    <col min="15117" max="15117" width="19.5703125" style="76" customWidth="1"/>
    <col min="15118" max="15118" width="13" style="76" customWidth="1"/>
    <col min="15119" max="15119" width="15.140625" style="76" customWidth="1"/>
    <col min="15120" max="15121" width="12.85546875" style="76" customWidth="1"/>
    <col min="15122" max="15122" width="13.85546875" style="76" customWidth="1"/>
    <col min="15123" max="15361" width="11.42578125" style="76"/>
    <col min="15362" max="15362" width="6.140625" style="76" customWidth="1"/>
    <col min="15363" max="15363" width="11.42578125" style="76"/>
    <col min="15364" max="15364" width="26.7109375" style="76" customWidth="1"/>
    <col min="15365" max="15365" width="39.85546875" style="76" customWidth="1"/>
    <col min="15366" max="15366" width="16" style="76" customWidth="1"/>
    <col min="15367" max="15367" width="23" style="76" customWidth="1"/>
    <col min="15368" max="15368" width="19.42578125" style="76" customWidth="1"/>
    <col min="15369" max="15369" width="22.7109375" style="76" customWidth="1"/>
    <col min="15370" max="15370" width="13.28515625" style="76" customWidth="1"/>
    <col min="15371" max="15371" width="15.140625" style="76" customWidth="1"/>
    <col min="15372" max="15372" width="17.85546875" style="76" customWidth="1"/>
    <col min="15373" max="15373" width="19.5703125" style="76" customWidth="1"/>
    <col min="15374" max="15374" width="13" style="76" customWidth="1"/>
    <col min="15375" max="15375" width="15.140625" style="76" customWidth="1"/>
    <col min="15376" max="15377" width="12.85546875" style="76" customWidth="1"/>
    <col min="15378" max="15378" width="13.85546875" style="76" customWidth="1"/>
    <col min="15379" max="15617" width="11.42578125" style="76"/>
    <col min="15618" max="15618" width="6.140625" style="76" customWidth="1"/>
    <col min="15619" max="15619" width="11.42578125" style="76"/>
    <col min="15620" max="15620" width="26.7109375" style="76" customWidth="1"/>
    <col min="15621" max="15621" width="39.85546875" style="76" customWidth="1"/>
    <col min="15622" max="15622" width="16" style="76" customWidth="1"/>
    <col min="15623" max="15623" width="23" style="76" customWidth="1"/>
    <col min="15624" max="15624" width="19.42578125" style="76" customWidth="1"/>
    <col min="15625" max="15625" width="22.7109375" style="76" customWidth="1"/>
    <col min="15626" max="15626" width="13.28515625" style="76" customWidth="1"/>
    <col min="15627" max="15627" width="15.140625" style="76" customWidth="1"/>
    <col min="15628" max="15628" width="17.85546875" style="76" customWidth="1"/>
    <col min="15629" max="15629" width="19.5703125" style="76" customWidth="1"/>
    <col min="15630" max="15630" width="13" style="76" customWidth="1"/>
    <col min="15631" max="15631" width="15.140625" style="76" customWidth="1"/>
    <col min="15632" max="15633" width="12.85546875" style="76" customWidth="1"/>
    <col min="15634" max="15634" width="13.85546875" style="76" customWidth="1"/>
    <col min="15635" max="15873" width="11.42578125" style="76"/>
    <col min="15874" max="15874" width="6.140625" style="76" customWidth="1"/>
    <col min="15875" max="15875" width="11.42578125" style="76"/>
    <col min="15876" max="15876" width="26.7109375" style="76" customWidth="1"/>
    <col min="15877" max="15877" width="39.85546875" style="76" customWidth="1"/>
    <col min="15878" max="15878" width="16" style="76" customWidth="1"/>
    <col min="15879" max="15879" width="23" style="76" customWidth="1"/>
    <col min="15880" max="15880" width="19.42578125" style="76" customWidth="1"/>
    <col min="15881" max="15881" width="22.7109375" style="76" customWidth="1"/>
    <col min="15882" max="15882" width="13.28515625" style="76" customWidth="1"/>
    <col min="15883" max="15883" width="15.140625" style="76" customWidth="1"/>
    <col min="15884" max="15884" width="17.85546875" style="76" customWidth="1"/>
    <col min="15885" max="15885" width="19.5703125" style="76" customWidth="1"/>
    <col min="15886" max="15886" width="13" style="76" customWidth="1"/>
    <col min="15887" max="15887" width="15.140625" style="76" customWidth="1"/>
    <col min="15888" max="15889" width="12.85546875" style="76" customWidth="1"/>
    <col min="15890" max="15890" width="13.85546875" style="76" customWidth="1"/>
    <col min="15891" max="16129" width="11.42578125" style="76"/>
    <col min="16130" max="16130" width="6.140625" style="76" customWidth="1"/>
    <col min="16131" max="16131" width="11.42578125" style="76"/>
    <col min="16132" max="16132" width="26.7109375" style="76" customWidth="1"/>
    <col min="16133" max="16133" width="39.85546875" style="76" customWidth="1"/>
    <col min="16134" max="16134" width="16" style="76" customWidth="1"/>
    <col min="16135" max="16135" width="23" style="76" customWidth="1"/>
    <col min="16136" max="16136" width="19.42578125" style="76" customWidth="1"/>
    <col min="16137" max="16137" width="22.7109375" style="76" customWidth="1"/>
    <col min="16138" max="16138" width="13.28515625" style="76" customWidth="1"/>
    <col min="16139" max="16139" width="15.140625" style="76" customWidth="1"/>
    <col min="16140" max="16140" width="17.85546875" style="76" customWidth="1"/>
    <col min="16141" max="16141" width="19.5703125" style="76" customWidth="1"/>
    <col min="16142" max="16142" width="13" style="76" customWidth="1"/>
    <col min="16143" max="16143" width="15.140625" style="76" customWidth="1"/>
    <col min="16144" max="16145" width="12.85546875" style="76" customWidth="1"/>
    <col min="16146" max="16146" width="13.85546875" style="76" customWidth="1"/>
    <col min="16147" max="16384" width="11.42578125" style="76"/>
  </cols>
  <sheetData>
    <row r="1" spans="1:30" x14ac:dyDescent="0.2">
      <c r="B1" s="77"/>
      <c r="C1" s="77"/>
    </row>
    <row r="5" spans="1:30" ht="29.25" customHeight="1" x14ac:dyDescent="0.2">
      <c r="B5" s="132" t="s">
        <v>0</v>
      </c>
      <c r="C5" s="132"/>
      <c r="D5" s="132"/>
      <c r="E5" s="132"/>
      <c r="F5" s="132"/>
      <c r="G5" s="132"/>
      <c r="H5" s="132"/>
      <c r="I5" s="132"/>
      <c r="P5" s="3"/>
    </row>
    <row r="6" spans="1:30" ht="17.25" customHeight="1" x14ac:dyDescent="0.2">
      <c r="B6" s="78"/>
      <c r="C6" s="78"/>
      <c r="D6" s="78"/>
      <c r="E6" s="78"/>
      <c r="F6" s="78"/>
      <c r="G6" s="78"/>
      <c r="H6" s="78"/>
      <c r="I6" s="78"/>
    </row>
    <row r="7" spans="1:30" ht="13.5" thickBot="1" x14ac:dyDescent="0.25"/>
    <row r="8" spans="1:30" s="1" customFormat="1" ht="84.75" customHeight="1" thickBot="1" x14ac:dyDescent="0.25">
      <c r="A8" s="92"/>
      <c r="B8" s="87" t="s">
        <v>1</v>
      </c>
      <c r="C8" s="87"/>
      <c r="D8" s="87" t="s">
        <v>2</v>
      </c>
      <c r="E8" s="90" t="s">
        <v>3</v>
      </c>
      <c r="F8" s="87" t="s">
        <v>4</v>
      </c>
      <c r="G8" s="87" t="s">
        <v>5</v>
      </c>
      <c r="H8" s="91" t="s">
        <v>6</v>
      </c>
      <c r="I8" s="87" t="s">
        <v>7</v>
      </c>
      <c r="J8" s="87" t="s">
        <v>8</v>
      </c>
      <c r="K8" s="87" t="s">
        <v>9</v>
      </c>
      <c r="L8" s="87" t="s">
        <v>10</v>
      </c>
      <c r="M8" s="87" t="s">
        <v>11</v>
      </c>
      <c r="N8" s="87" t="s">
        <v>12</v>
      </c>
      <c r="O8" s="87" t="s">
        <v>13</v>
      </c>
      <c r="P8" s="87" t="s">
        <v>14</v>
      </c>
      <c r="Q8" s="87" t="s">
        <v>15</v>
      </c>
      <c r="R8" s="87" t="s">
        <v>16</v>
      </c>
      <c r="S8" s="87" t="s">
        <v>17</v>
      </c>
    </row>
    <row r="9" spans="1:30" s="80" customFormat="1" ht="63" customHeight="1" thickBot="1" x14ac:dyDescent="0.25">
      <c r="A9" s="79"/>
      <c r="B9" s="41" t="s">
        <v>18</v>
      </c>
      <c r="C9" s="41"/>
      <c r="D9" s="4" t="s">
        <v>19</v>
      </c>
      <c r="E9" s="4" t="s">
        <v>20</v>
      </c>
      <c r="F9" s="4" t="s">
        <v>21</v>
      </c>
      <c r="G9" s="4" t="s">
        <v>22</v>
      </c>
      <c r="H9" s="5">
        <v>4272000</v>
      </c>
      <c r="I9" s="5">
        <v>2136000</v>
      </c>
      <c r="J9" s="11" t="s">
        <v>23</v>
      </c>
      <c r="K9" s="6" t="s">
        <v>24</v>
      </c>
      <c r="L9" s="6" t="s">
        <v>25</v>
      </c>
      <c r="M9" s="6" t="s">
        <v>26</v>
      </c>
      <c r="N9" s="7">
        <v>1</v>
      </c>
      <c r="O9" s="12" t="s">
        <v>27</v>
      </c>
      <c r="P9" s="8" t="s">
        <v>28</v>
      </c>
      <c r="Q9" s="9" t="s">
        <v>29</v>
      </c>
      <c r="R9" s="9"/>
      <c r="S9" s="6" t="s">
        <v>30</v>
      </c>
      <c r="T9" s="79"/>
      <c r="U9" s="79"/>
      <c r="V9" s="79"/>
      <c r="W9" s="79"/>
      <c r="X9" s="79"/>
      <c r="Y9" s="79"/>
      <c r="Z9" s="79"/>
      <c r="AA9" s="79"/>
      <c r="AB9" s="79"/>
      <c r="AC9" s="79"/>
      <c r="AD9" s="79"/>
    </row>
    <row r="10" spans="1:30" s="80" customFormat="1" ht="75.75" customHeight="1" thickBot="1" x14ac:dyDescent="0.25">
      <c r="A10" s="79"/>
      <c r="B10" s="41" t="s">
        <v>31</v>
      </c>
      <c r="C10" s="41"/>
      <c r="D10" s="4" t="s">
        <v>32</v>
      </c>
      <c r="E10" s="4" t="s">
        <v>33</v>
      </c>
      <c r="F10" s="4" t="s">
        <v>34</v>
      </c>
      <c r="G10" s="4" t="s">
        <v>35</v>
      </c>
      <c r="H10" s="5">
        <v>549387345</v>
      </c>
      <c r="I10" s="5"/>
      <c r="J10" s="11"/>
      <c r="K10" s="6" t="s">
        <v>36</v>
      </c>
      <c r="L10" s="11"/>
      <c r="M10" s="6" t="s">
        <v>37</v>
      </c>
      <c r="N10" s="7">
        <v>1</v>
      </c>
      <c r="O10" s="12" t="s">
        <v>38</v>
      </c>
      <c r="P10" s="8" t="s">
        <v>28</v>
      </c>
      <c r="Q10" s="9" t="s">
        <v>29</v>
      </c>
      <c r="R10" s="9"/>
      <c r="S10" s="6" t="s">
        <v>39</v>
      </c>
      <c r="T10" s="133"/>
      <c r="U10" s="79"/>
      <c r="V10" s="79"/>
      <c r="W10" s="79"/>
      <c r="X10" s="79"/>
      <c r="Y10" s="79"/>
      <c r="Z10" s="79"/>
      <c r="AA10" s="79"/>
      <c r="AB10" s="79"/>
      <c r="AC10" s="79"/>
      <c r="AD10" s="79"/>
    </row>
    <row r="11" spans="1:30" s="80" customFormat="1" ht="61.5" customHeight="1" thickBot="1" x14ac:dyDescent="0.25">
      <c r="A11" s="79"/>
      <c r="B11" s="41" t="s">
        <v>40</v>
      </c>
      <c r="C11" s="41"/>
      <c r="D11" s="4" t="s">
        <v>41</v>
      </c>
      <c r="E11" s="4" t="s">
        <v>42</v>
      </c>
      <c r="F11" s="4" t="s">
        <v>34</v>
      </c>
      <c r="G11" s="4" t="s">
        <v>43</v>
      </c>
      <c r="H11" s="5">
        <v>53250000</v>
      </c>
      <c r="I11" s="5"/>
      <c r="J11" s="11"/>
      <c r="K11" s="6" t="s">
        <v>36</v>
      </c>
      <c r="L11" s="6"/>
      <c r="M11" s="6" t="s">
        <v>44</v>
      </c>
      <c r="N11" s="7">
        <v>1</v>
      </c>
      <c r="O11" s="12" t="s">
        <v>38</v>
      </c>
      <c r="P11" s="8" t="s">
        <v>28</v>
      </c>
      <c r="Q11" s="9" t="s">
        <v>29</v>
      </c>
      <c r="R11" s="10"/>
      <c r="S11" s="6" t="s">
        <v>45</v>
      </c>
      <c r="T11" s="133"/>
      <c r="U11" s="79"/>
      <c r="V11" s="79"/>
      <c r="W11" s="79"/>
      <c r="X11" s="79"/>
      <c r="Y11" s="79"/>
      <c r="Z11" s="79"/>
      <c r="AA11" s="79"/>
      <c r="AB11" s="79"/>
      <c r="AC11" s="79"/>
      <c r="AD11" s="79"/>
    </row>
    <row r="12" spans="1:30" s="80" customFormat="1" ht="152.25" customHeight="1" thickBot="1" x14ac:dyDescent="0.25">
      <c r="A12" s="79"/>
      <c r="B12" s="41" t="s">
        <v>46</v>
      </c>
      <c r="C12" s="41"/>
      <c r="D12" s="4" t="s">
        <v>47</v>
      </c>
      <c r="E12" s="4" t="s">
        <v>48</v>
      </c>
      <c r="F12" s="4" t="s">
        <v>34</v>
      </c>
      <c r="G12" s="4" t="s">
        <v>49</v>
      </c>
      <c r="H12" s="5">
        <v>16200000</v>
      </c>
      <c r="I12" s="5"/>
      <c r="J12" s="11"/>
      <c r="K12" s="6" t="s">
        <v>50</v>
      </c>
      <c r="L12" s="11"/>
      <c r="M12" s="6" t="s">
        <v>37</v>
      </c>
      <c r="N12" s="7">
        <v>1</v>
      </c>
      <c r="O12" s="12" t="s">
        <v>51</v>
      </c>
      <c r="P12" s="8" t="s">
        <v>28</v>
      </c>
      <c r="Q12" s="9" t="s">
        <v>29</v>
      </c>
      <c r="R12" s="13" t="s">
        <v>52</v>
      </c>
      <c r="S12" s="6" t="s">
        <v>53</v>
      </c>
      <c r="T12" s="133"/>
      <c r="U12" s="79"/>
      <c r="V12" s="79"/>
      <c r="W12" s="79"/>
      <c r="X12" s="79"/>
      <c r="Y12" s="79"/>
      <c r="Z12" s="79"/>
      <c r="AA12" s="79"/>
      <c r="AB12" s="79"/>
      <c r="AC12" s="79"/>
      <c r="AD12" s="79"/>
    </row>
    <row r="13" spans="1:30" s="80" customFormat="1" ht="77.25" customHeight="1" thickBot="1" x14ac:dyDescent="0.25">
      <c r="A13" s="79"/>
      <c r="B13" s="41" t="s">
        <v>54</v>
      </c>
      <c r="C13" s="41"/>
      <c r="D13" s="4" t="s">
        <v>55</v>
      </c>
      <c r="E13" s="14" t="s">
        <v>56</v>
      </c>
      <c r="F13" s="4" t="s">
        <v>34</v>
      </c>
      <c r="G13" s="4" t="s">
        <v>57</v>
      </c>
      <c r="H13" s="5">
        <v>30000000</v>
      </c>
      <c r="I13" s="5"/>
      <c r="J13" s="11"/>
      <c r="K13" s="6" t="s">
        <v>58</v>
      </c>
      <c r="L13" s="11"/>
      <c r="M13" s="6" t="s">
        <v>59</v>
      </c>
      <c r="N13" s="7">
        <v>1.1000000000000001</v>
      </c>
      <c r="O13" s="12" t="s">
        <v>60</v>
      </c>
      <c r="P13" s="8" t="s">
        <v>28</v>
      </c>
      <c r="Q13" s="9" t="s">
        <v>29</v>
      </c>
      <c r="R13" s="13" t="s">
        <v>52</v>
      </c>
      <c r="S13" s="6" t="s">
        <v>61</v>
      </c>
      <c r="T13" s="133"/>
      <c r="U13" s="79"/>
      <c r="V13" s="79"/>
      <c r="W13" s="79"/>
      <c r="X13" s="79"/>
      <c r="Y13" s="79"/>
      <c r="Z13" s="79"/>
      <c r="AA13" s="79"/>
      <c r="AB13" s="79"/>
      <c r="AC13" s="79"/>
      <c r="AD13" s="79"/>
    </row>
    <row r="14" spans="1:30" s="80" customFormat="1" ht="100.5" customHeight="1" thickBot="1" x14ac:dyDescent="0.25">
      <c r="A14" s="79"/>
      <c r="B14" s="41" t="s">
        <v>62</v>
      </c>
      <c r="C14" s="41"/>
      <c r="D14" s="4" t="s">
        <v>63</v>
      </c>
      <c r="E14" s="6" t="s">
        <v>64</v>
      </c>
      <c r="F14" s="4" t="s">
        <v>34</v>
      </c>
      <c r="G14" s="4" t="s">
        <v>65</v>
      </c>
      <c r="H14" s="5">
        <v>219575000</v>
      </c>
      <c r="I14" s="5"/>
      <c r="J14" s="11"/>
      <c r="K14" s="6" t="s">
        <v>66</v>
      </c>
      <c r="L14" s="11"/>
      <c r="M14" s="6" t="s">
        <v>67</v>
      </c>
      <c r="N14" s="7">
        <v>1</v>
      </c>
      <c r="O14" s="12" t="s">
        <v>68</v>
      </c>
      <c r="P14" s="8" t="s">
        <v>28</v>
      </c>
      <c r="Q14" s="9" t="s">
        <v>29</v>
      </c>
      <c r="R14" s="9"/>
      <c r="S14" s="6" t="s">
        <v>69</v>
      </c>
      <c r="T14" s="79"/>
      <c r="U14" s="79"/>
      <c r="V14" s="79"/>
      <c r="W14" s="79"/>
      <c r="X14" s="79"/>
      <c r="Y14" s="79"/>
      <c r="Z14" s="79"/>
      <c r="AA14" s="79"/>
      <c r="AB14" s="79"/>
      <c r="AC14" s="79"/>
      <c r="AD14" s="79"/>
    </row>
    <row r="15" spans="1:30" s="80" customFormat="1" ht="58.5" customHeight="1" thickBot="1" x14ac:dyDescent="0.25">
      <c r="A15" s="79"/>
      <c r="B15" s="41" t="s">
        <v>70</v>
      </c>
      <c r="C15" s="41"/>
      <c r="D15" s="4" t="s">
        <v>71</v>
      </c>
      <c r="E15" s="4" t="s">
        <v>72</v>
      </c>
      <c r="F15" s="4" t="s">
        <v>34</v>
      </c>
      <c r="G15" s="4" t="s">
        <v>73</v>
      </c>
      <c r="H15" s="15">
        <v>30000000</v>
      </c>
      <c r="I15" s="5"/>
      <c r="J15" s="11"/>
      <c r="K15" s="6" t="s">
        <v>58</v>
      </c>
      <c r="L15" s="11"/>
      <c r="M15" s="6" t="s">
        <v>74</v>
      </c>
      <c r="N15" s="7">
        <v>1</v>
      </c>
      <c r="O15" s="12" t="s">
        <v>75</v>
      </c>
      <c r="P15" s="8" t="s">
        <v>28</v>
      </c>
      <c r="Q15" s="9" t="s">
        <v>29</v>
      </c>
      <c r="R15" s="13" t="s">
        <v>52</v>
      </c>
      <c r="S15" s="6" t="s">
        <v>76</v>
      </c>
      <c r="T15" s="79"/>
      <c r="U15" s="79"/>
      <c r="V15" s="79"/>
      <c r="W15" s="79"/>
      <c r="X15" s="79"/>
      <c r="Y15" s="79"/>
      <c r="Z15" s="79"/>
      <c r="AA15" s="79"/>
      <c r="AB15" s="79"/>
      <c r="AC15" s="79"/>
      <c r="AD15" s="79"/>
    </row>
    <row r="16" spans="1:30" s="80" customFormat="1" ht="78" customHeight="1" thickBot="1" x14ac:dyDescent="0.25">
      <c r="A16" s="79"/>
      <c r="B16" s="4" t="s">
        <v>77</v>
      </c>
      <c r="C16" s="4"/>
      <c r="D16" s="4" t="s">
        <v>78</v>
      </c>
      <c r="E16" s="16" t="s">
        <v>79</v>
      </c>
      <c r="F16" s="4" t="s">
        <v>34</v>
      </c>
      <c r="G16" s="4" t="s">
        <v>80</v>
      </c>
      <c r="H16" s="5">
        <v>32083333</v>
      </c>
      <c r="I16" s="5"/>
      <c r="J16" s="11"/>
      <c r="K16" s="6" t="s">
        <v>36</v>
      </c>
      <c r="L16" s="11"/>
      <c r="M16" s="6" t="s">
        <v>74</v>
      </c>
      <c r="N16" s="7">
        <v>1</v>
      </c>
      <c r="O16" s="12" t="s">
        <v>81</v>
      </c>
      <c r="P16" s="8" t="s">
        <v>82</v>
      </c>
      <c r="Q16" s="9" t="s">
        <v>29</v>
      </c>
      <c r="R16" s="9"/>
      <c r="S16" s="6" t="s">
        <v>83</v>
      </c>
      <c r="T16" s="79"/>
      <c r="U16" s="79"/>
      <c r="V16" s="79"/>
      <c r="W16" s="79"/>
      <c r="X16" s="79"/>
      <c r="Y16" s="79"/>
      <c r="Z16" s="79"/>
      <c r="AA16" s="6"/>
      <c r="AB16" s="79"/>
      <c r="AC16" s="79"/>
      <c r="AD16" s="79"/>
    </row>
    <row r="17" spans="1:30" s="80" customFormat="1" ht="58.5" customHeight="1" thickBot="1" x14ac:dyDescent="0.25">
      <c r="A17" s="79"/>
      <c r="B17" s="41" t="s">
        <v>84</v>
      </c>
      <c r="C17" s="41"/>
      <c r="D17" s="4" t="s">
        <v>85</v>
      </c>
      <c r="E17" s="4" t="s">
        <v>86</v>
      </c>
      <c r="F17" s="4" t="s">
        <v>34</v>
      </c>
      <c r="G17" s="4" t="s">
        <v>87</v>
      </c>
      <c r="H17" s="15">
        <v>25000000</v>
      </c>
      <c r="I17" s="5"/>
      <c r="J17" s="11"/>
      <c r="K17" s="6" t="s">
        <v>88</v>
      </c>
      <c r="L17" s="11"/>
      <c r="M17" s="6" t="s">
        <v>89</v>
      </c>
      <c r="N17" s="7">
        <v>1</v>
      </c>
      <c r="O17" s="12" t="s">
        <v>90</v>
      </c>
      <c r="P17" s="8" t="s">
        <v>82</v>
      </c>
      <c r="Q17" s="9" t="s">
        <v>29</v>
      </c>
      <c r="R17" s="13" t="s">
        <v>52</v>
      </c>
      <c r="S17" s="6" t="s">
        <v>91</v>
      </c>
      <c r="T17" s="79"/>
      <c r="U17" s="79"/>
      <c r="V17" s="79"/>
      <c r="W17" s="79"/>
      <c r="X17" s="79"/>
      <c r="Y17" s="79"/>
      <c r="Z17" s="79"/>
      <c r="AA17" s="79"/>
      <c r="AB17" s="79"/>
      <c r="AC17" s="79"/>
      <c r="AD17" s="79"/>
    </row>
    <row r="18" spans="1:30" s="80" customFormat="1" ht="121.5" customHeight="1" thickBot="1" x14ac:dyDescent="0.25">
      <c r="A18" s="79"/>
      <c r="B18" s="41" t="s">
        <v>92</v>
      </c>
      <c r="C18" s="41"/>
      <c r="D18" s="4" t="s">
        <v>93</v>
      </c>
      <c r="E18" s="4" t="s">
        <v>94</v>
      </c>
      <c r="F18" s="17" t="s">
        <v>95</v>
      </c>
      <c r="G18" s="4" t="s">
        <v>96</v>
      </c>
      <c r="H18" s="5">
        <v>203418636</v>
      </c>
      <c r="I18" s="5"/>
      <c r="J18" s="11"/>
      <c r="K18" s="6" t="s">
        <v>58</v>
      </c>
      <c r="L18" s="11"/>
      <c r="M18" s="6" t="s">
        <v>97</v>
      </c>
      <c r="N18" s="7">
        <v>1</v>
      </c>
      <c r="O18" s="12" t="s">
        <v>98</v>
      </c>
      <c r="P18" s="8" t="s">
        <v>99</v>
      </c>
      <c r="Q18" s="9" t="s">
        <v>100</v>
      </c>
      <c r="R18" s="9"/>
      <c r="S18" s="6" t="s">
        <v>101</v>
      </c>
      <c r="T18" s="79"/>
      <c r="U18" s="79"/>
      <c r="V18" s="79"/>
      <c r="W18" s="79"/>
      <c r="X18" s="79"/>
      <c r="Y18" s="79"/>
      <c r="Z18" s="79"/>
      <c r="AA18" s="79"/>
      <c r="AB18" s="79"/>
      <c r="AC18" s="79"/>
      <c r="AD18" s="79"/>
    </row>
    <row r="19" spans="1:30" s="80" customFormat="1" ht="60.75" customHeight="1" thickBot="1" x14ac:dyDescent="0.25">
      <c r="A19" s="79"/>
      <c r="B19" s="41" t="s">
        <v>102</v>
      </c>
      <c r="C19" s="41"/>
      <c r="D19" s="4" t="s">
        <v>103</v>
      </c>
      <c r="E19" s="4" t="s">
        <v>104</v>
      </c>
      <c r="F19" s="4" t="s">
        <v>34</v>
      </c>
      <c r="G19" s="4" t="s">
        <v>105</v>
      </c>
      <c r="H19" s="5">
        <v>16500000</v>
      </c>
      <c r="I19" s="5"/>
      <c r="J19" s="6"/>
      <c r="K19" s="6" t="s">
        <v>58</v>
      </c>
      <c r="L19" s="11"/>
      <c r="M19" s="6" t="s">
        <v>89</v>
      </c>
      <c r="N19" s="7">
        <v>1</v>
      </c>
      <c r="O19" s="12" t="s">
        <v>106</v>
      </c>
      <c r="P19" s="8" t="s">
        <v>82</v>
      </c>
      <c r="Q19" s="9" t="s">
        <v>29</v>
      </c>
      <c r="R19" s="13" t="s">
        <v>52</v>
      </c>
      <c r="S19" s="6" t="s">
        <v>107</v>
      </c>
      <c r="T19" s="79"/>
      <c r="U19" s="79"/>
      <c r="V19" s="79"/>
      <c r="W19" s="79"/>
      <c r="X19" s="79"/>
      <c r="Y19" s="79"/>
      <c r="Z19" s="79"/>
      <c r="AA19" s="79"/>
      <c r="AB19" s="79"/>
      <c r="AC19" s="79"/>
      <c r="AD19" s="79"/>
    </row>
    <row r="20" spans="1:30" s="80" customFormat="1" ht="70.5" customHeight="1" thickBot="1" x14ac:dyDescent="0.25">
      <c r="A20" s="79"/>
      <c r="B20" s="93" t="s">
        <v>108</v>
      </c>
      <c r="C20" s="93"/>
      <c r="D20" s="18" t="s">
        <v>109</v>
      </c>
      <c r="E20" s="18" t="s">
        <v>110</v>
      </c>
      <c r="F20" s="18" t="s">
        <v>34</v>
      </c>
      <c r="G20" s="4" t="s">
        <v>111</v>
      </c>
      <c r="H20" s="5">
        <v>119574000</v>
      </c>
      <c r="I20" s="5"/>
      <c r="J20" s="11"/>
      <c r="K20" s="6" t="s">
        <v>36</v>
      </c>
      <c r="L20" s="11"/>
      <c r="M20" s="6" t="s">
        <v>89</v>
      </c>
      <c r="N20" s="7">
        <v>1</v>
      </c>
      <c r="O20" s="12" t="s">
        <v>112</v>
      </c>
      <c r="P20" s="8" t="s">
        <v>82</v>
      </c>
      <c r="Q20" s="9" t="s">
        <v>29</v>
      </c>
      <c r="R20" s="10"/>
      <c r="S20" s="6" t="s">
        <v>113</v>
      </c>
      <c r="T20" s="79"/>
      <c r="U20" s="79"/>
      <c r="V20" s="79"/>
      <c r="W20" s="79"/>
      <c r="X20" s="79"/>
      <c r="Y20" s="79"/>
      <c r="Z20" s="79"/>
      <c r="AA20" s="79"/>
      <c r="AB20" s="79"/>
      <c r="AC20" s="79"/>
      <c r="AD20" s="79"/>
    </row>
    <row r="21" spans="1:30" s="80" customFormat="1" ht="63.75" customHeight="1" thickBot="1" x14ac:dyDescent="0.25">
      <c r="A21" s="79"/>
      <c r="B21" s="41" t="s">
        <v>114</v>
      </c>
      <c r="C21" s="41"/>
      <c r="D21" s="4" t="s">
        <v>115</v>
      </c>
      <c r="E21" s="4" t="s">
        <v>116</v>
      </c>
      <c r="F21" s="4" t="s">
        <v>34</v>
      </c>
      <c r="G21" s="4" t="s">
        <v>117</v>
      </c>
      <c r="H21" s="5">
        <v>16500000</v>
      </c>
      <c r="I21" s="5"/>
      <c r="J21" s="6"/>
      <c r="K21" s="6" t="s">
        <v>58</v>
      </c>
      <c r="L21" s="11"/>
      <c r="M21" s="6" t="s">
        <v>59</v>
      </c>
      <c r="N21" s="7">
        <v>1</v>
      </c>
      <c r="O21" s="12" t="s">
        <v>118</v>
      </c>
      <c r="P21" s="8" t="s">
        <v>82</v>
      </c>
      <c r="Q21" s="9" t="s">
        <v>29</v>
      </c>
      <c r="R21" s="13" t="s">
        <v>52</v>
      </c>
      <c r="S21" s="6" t="s">
        <v>119</v>
      </c>
      <c r="T21" s="79"/>
      <c r="U21" s="79"/>
      <c r="V21" s="79"/>
      <c r="W21" s="79"/>
      <c r="X21" s="79"/>
      <c r="Y21" s="79"/>
      <c r="Z21" s="79"/>
      <c r="AA21" s="79"/>
      <c r="AB21" s="79"/>
      <c r="AC21" s="79"/>
      <c r="AD21" s="79"/>
    </row>
    <row r="22" spans="1:30" s="80" customFormat="1" ht="96.75" customHeight="1" thickBot="1" x14ac:dyDescent="0.25">
      <c r="A22" s="79"/>
      <c r="B22" s="41" t="s">
        <v>120</v>
      </c>
      <c r="C22" s="41"/>
      <c r="D22" s="4" t="s">
        <v>121</v>
      </c>
      <c r="E22" s="4" t="s">
        <v>122</v>
      </c>
      <c r="F22" s="4" t="s">
        <v>34</v>
      </c>
      <c r="G22" s="4" t="s">
        <v>123</v>
      </c>
      <c r="H22" s="5">
        <v>22800000</v>
      </c>
      <c r="I22" s="5"/>
      <c r="J22" s="6"/>
      <c r="K22" s="6" t="s">
        <v>58</v>
      </c>
      <c r="L22" s="11"/>
      <c r="M22" s="6" t="s">
        <v>59</v>
      </c>
      <c r="N22" s="7">
        <v>1</v>
      </c>
      <c r="O22" s="12" t="s">
        <v>124</v>
      </c>
      <c r="P22" s="8" t="s">
        <v>82</v>
      </c>
      <c r="Q22" s="9" t="s">
        <v>29</v>
      </c>
      <c r="R22" s="13" t="s">
        <v>52</v>
      </c>
      <c r="S22" s="6" t="s">
        <v>125</v>
      </c>
      <c r="T22" s="79"/>
      <c r="U22" s="79"/>
      <c r="V22" s="79"/>
      <c r="W22" s="79"/>
      <c r="X22" s="79"/>
      <c r="Y22" s="79"/>
      <c r="Z22" s="79"/>
      <c r="AA22" s="79"/>
      <c r="AB22" s="79"/>
      <c r="AC22" s="79"/>
      <c r="AD22" s="79"/>
    </row>
    <row r="23" spans="1:30" s="80" customFormat="1" ht="106.5" customHeight="1" thickBot="1" x14ac:dyDescent="0.25">
      <c r="A23" s="79"/>
      <c r="B23" s="41" t="s">
        <v>126</v>
      </c>
      <c r="C23" s="41"/>
      <c r="D23" s="4" t="s">
        <v>127</v>
      </c>
      <c r="E23" s="4" t="s">
        <v>128</v>
      </c>
      <c r="F23" s="4" t="s">
        <v>34</v>
      </c>
      <c r="G23" s="4" t="s">
        <v>129</v>
      </c>
      <c r="H23" s="5">
        <v>85250000</v>
      </c>
      <c r="I23" s="5"/>
      <c r="J23" s="6"/>
      <c r="K23" s="6" t="s">
        <v>36</v>
      </c>
      <c r="L23" s="11"/>
      <c r="M23" s="6" t="s">
        <v>130</v>
      </c>
      <c r="N23" s="7">
        <v>1</v>
      </c>
      <c r="O23" s="12" t="s">
        <v>131</v>
      </c>
      <c r="P23" s="8" t="s">
        <v>82</v>
      </c>
      <c r="Q23" s="9" t="s">
        <v>29</v>
      </c>
      <c r="R23" s="9"/>
      <c r="S23" s="6" t="s">
        <v>132</v>
      </c>
      <c r="T23" s="79"/>
      <c r="U23" s="79"/>
      <c r="V23" s="79"/>
      <c r="W23" s="79"/>
      <c r="X23" s="79"/>
      <c r="Y23" s="79"/>
      <c r="Z23" s="79"/>
      <c r="AA23" s="79"/>
      <c r="AB23" s="79"/>
      <c r="AC23" s="79"/>
      <c r="AD23" s="79"/>
    </row>
    <row r="24" spans="1:30" s="80" customFormat="1" ht="57" customHeight="1" thickBot="1" x14ac:dyDescent="0.25">
      <c r="A24" s="79" t="s">
        <v>133</v>
      </c>
      <c r="B24" s="41" t="s">
        <v>134</v>
      </c>
      <c r="C24" s="41"/>
      <c r="D24" s="4" t="s">
        <v>135</v>
      </c>
      <c r="E24" s="4" t="s">
        <v>136</v>
      </c>
      <c r="F24" s="4" t="s">
        <v>34</v>
      </c>
      <c r="G24" s="4" t="s">
        <v>137</v>
      </c>
      <c r="H24" s="5">
        <v>4600000</v>
      </c>
      <c r="I24" s="5"/>
      <c r="J24" s="6"/>
      <c r="K24" s="6" t="s">
        <v>88</v>
      </c>
      <c r="L24" s="11"/>
      <c r="M24" s="6" t="s">
        <v>138</v>
      </c>
      <c r="N24" s="7">
        <v>1</v>
      </c>
      <c r="O24" s="12" t="s">
        <v>139</v>
      </c>
      <c r="P24" s="8" t="s">
        <v>82</v>
      </c>
      <c r="Q24" s="9" t="s">
        <v>29</v>
      </c>
      <c r="R24" s="13" t="s">
        <v>52</v>
      </c>
      <c r="S24" s="6" t="s">
        <v>140</v>
      </c>
      <c r="T24" s="79"/>
      <c r="U24" s="79"/>
      <c r="V24" s="79"/>
      <c r="W24" s="79"/>
      <c r="X24" s="79"/>
      <c r="Y24" s="79"/>
      <c r="Z24" s="79"/>
      <c r="AA24" s="79"/>
      <c r="AB24" s="79"/>
      <c r="AC24" s="79"/>
      <c r="AD24" s="79"/>
    </row>
    <row r="25" spans="1:30" s="80" customFormat="1" ht="60.75" customHeight="1" thickBot="1" x14ac:dyDescent="0.25">
      <c r="A25" s="79"/>
      <c r="B25" s="41" t="s">
        <v>141</v>
      </c>
      <c r="C25" s="41"/>
      <c r="D25" s="4" t="s">
        <v>142</v>
      </c>
      <c r="E25" s="4" t="s">
        <v>143</v>
      </c>
      <c r="F25" s="4" t="s">
        <v>144</v>
      </c>
      <c r="G25" s="4" t="s">
        <v>145</v>
      </c>
      <c r="H25" s="5">
        <v>6743000</v>
      </c>
      <c r="I25" s="5"/>
      <c r="J25" s="6"/>
      <c r="K25" s="6" t="s">
        <v>36</v>
      </c>
      <c r="L25" s="11"/>
      <c r="M25" s="6" t="s">
        <v>26</v>
      </c>
      <c r="N25" s="7">
        <v>1</v>
      </c>
      <c r="O25" s="12" t="s">
        <v>146</v>
      </c>
      <c r="P25" s="8" t="s">
        <v>82</v>
      </c>
      <c r="Q25" s="9" t="s">
        <v>29</v>
      </c>
      <c r="R25" s="10"/>
      <c r="S25" s="6" t="s">
        <v>147</v>
      </c>
      <c r="T25" s="79"/>
      <c r="U25" s="79"/>
      <c r="V25" s="79"/>
      <c r="W25" s="79"/>
      <c r="X25" s="79"/>
      <c r="Y25" s="79"/>
      <c r="Z25" s="79"/>
      <c r="AA25" s="79"/>
      <c r="AB25" s="79"/>
      <c r="AC25" s="79"/>
      <c r="AD25" s="79"/>
    </row>
    <row r="26" spans="1:30" s="80" customFormat="1" ht="69.75" customHeight="1" thickBot="1" x14ac:dyDescent="0.25">
      <c r="A26" s="79"/>
      <c r="B26" s="41" t="s">
        <v>148</v>
      </c>
      <c r="C26" s="41"/>
      <c r="D26" s="4" t="s">
        <v>149</v>
      </c>
      <c r="E26" s="3" t="s">
        <v>150</v>
      </c>
      <c r="F26" s="4" t="s">
        <v>34</v>
      </c>
      <c r="G26" s="4" t="s">
        <v>151</v>
      </c>
      <c r="H26" s="5">
        <v>150000000</v>
      </c>
      <c r="I26" s="5"/>
      <c r="J26" s="6"/>
      <c r="K26" s="6" t="s">
        <v>152</v>
      </c>
      <c r="L26" s="11"/>
      <c r="M26" s="6" t="s">
        <v>26</v>
      </c>
      <c r="N26" s="7">
        <v>1</v>
      </c>
      <c r="O26" s="12" t="s">
        <v>153</v>
      </c>
      <c r="P26" s="8" t="s">
        <v>82</v>
      </c>
      <c r="Q26" s="9" t="s">
        <v>29</v>
      </c>
      <c r="R26" s="9"/>
      <c r="S26" s="6" t="s">
        <v>154</v>
      </c>
      <c r="T26" s="79"/>
      <c r="U26" s="79"/>
      <c r="V26" s="79"/>
      <c r="W26" s="79"/>
      <c r="X26" s="79"/>
      <c r="Y26" s="79"/>
      <c r="Z26" s="79"/>
      <c r="AA26" s="79"/>
      <c r="AB26" s="79"/>
      <c r="AC26" s="79"/>
      <c r="AD26" s="79"/>
    </row>
    <row r="27" spans="1:30" s="80" customFormat="1" ht="77.25" customHeight="1" thickBot="1" x14ac:dyDescent="0.25">
      <c r="A27" s="79"/>
      <c r="B27" s="41" t="s">
        <v>155</v>
      </c>
      <c r="C27" s="41"/>
      <c r="D27" s="4" t="s">
        <v>156</v>
      </c>
      <c r="E27" s="4" t="s">
        <v>157</v>
      </c>
      <c r="F27" s="4" t="s">
        <v>34</v>
      </c>
      <c r="G27" s="4" t="s">
        <v>158</v>
      </c>
      <c r="H27" s="5">
        <v>16500000</v>
      </c>
      <c r="I27" s="5"/>
      <c r="J27" s="6"/>
      <c r="K27" s="6" t="s">
        <v>58</v>
      </c>
      <c r="L27" s="11"/>
      <c r="M27" s="6" t="s">
        <v>59</v>
      </c>
      <c r="N27" s="7">
        <v>1</v>
      </c>
      <c r="O27" s="12" t="s">
        <v>159</v>
      </c>
      <c r="P27" s="8" t="s">
        <v>82</v>
      </c>
      <c r="Q27" s="9" t="s">
        <v>29</v>
      </c>
      <c r="R27" s="13" t="s">
        <v>52</v>
      </c>
      <c r="S27" s="6" t="s">
        <v>160</v>
      </c>
      <c r="T27" s="79"/>
      <c r="U27" s="79"/>
      <c r="V27" s="79"/>
      <c r="W27" s="79"/>
      <c r="X27" s="79"/>
      <c r="Y27" s="79"/>
      <c r="Z27" s="79"/>
      <c r="AA27" s="79"/>
      <c r="AB27" s="79"/>
      <c r="AC27" s="79"/>
      <c r="AD27" s="79"/>
    </row>
    <row r="28" spans="1:30" s="80" customFormat="1" ht="68.25" customHeight="1" thickBot="1" x14ac:dyDescent="0.25">
      <c r="A28" s="79"/>
      <c r="B28" s="41" t="s">
        <v>161</v>
      </c>
      <c r="C28" s="41"/>
      <c r="D28" s="4" t="s">
        <v>162</v>
      </c>
      <c r="E28" s="19" t="s">
        <v>163</v>
      </c>
      <c r="F28" s="4" t="s">
        <v>34</v>
      </c>
      <c r="G28" s="4" t="s">
        <v>164</v>
      </c>
      <c r="H28" s="5">
        <v>2002100</v>
      </c>
      <c r="I28" s="5"/>
      <c r="J28" s="6"/>
      <c r="K28" s="6" t="s">
        <v>36</v>
      </c>
      <c r="L28" s="11"/>
      <c r="M28" s="6" t="s">
        <v>37</v>
      </c>
      <c r="N28" s="7">
        <v>1</v>
      </c>
      <c r="O28" s="12" t="s">
        <v>165</v>
      </c>
      <c r="P28" s="8" t="s">
        <v>82</v>
      </c>
      <c r="Q28" s="9" t="s">
        <v>29</v>
      </c>
      <c r="R28" s="10"/>
      <c r="S28" s="6" t="s">
        <v>166</v>
      </c>
      <c r="T28" s="79"/>
      <c r="U28" s="79"/>
      <c r="V28" s="79"/>
      <c r="W28" s="79"/>
      <c r="X28" s="79"/>
      <c r="Y28" s="79"/>
      <c r="Z28" s="79"/>
      <c r="AA28" s="79"/>
      <c r="AB28" s="79"/>
      <c r="AC28" s="79"/>
      <c r="AD28" s="79"/>
    </row>
    <row r="29" spans="1:30" s="80" customFormat="1" ht="63" customHeight="1" thickBot="1" x14ac:dyDescent="0.25">
      <c r="A29" s="79"/>
      <c r="B29" s="41" t="s">
        <v>167</v>
      </c>
      <c r="C29" s="41"/>
      <c r="D29" s="4" t="s">
        <v>168</v>
      </c>
      <c r="E29" s="4" t="s">
        <v>169</v>
      </c>
      <c r="F29" s="4" t="s">
        <v>21</v>
      </c>
      <c r="G29" s="4" t="s">
        <v>170</v>
      </c>
      <c r="H29" s="5">
        <v>4631000</v>
      </c>
      <c r="I29" s="5"/>
      <c r="J29" s="6"/>
      <c r="K29" s="6" t="s">
        <v>152</v>
      </c>
      <c r="L29" s="11"/>
      <c r="M29" s="6" t="s">
        <v>26</v>
      </c>
      <c r="N29" s="7">
        <v>1</v>
      </c>
      <c r="O29" s="12" t="s">
        <v>171</v>
      </c>
      <c r="P29" s="8" t="s">
        <v>82</v>
      </c>
      <c r="Q29" s="9" t="s">
        <v>29</v>
      </c>
      <c r="R29" s="10"/>
      <c r="S29" s="6" t="s">
        <v>172</v>
      </c>
      <c r="T29" s="79"/>
      <c r="U29" s="79"/>
      <c r="V29" s="79"/>
      <c r="W29" s="79"/>
      <c r="X29" s="79"/>
      <c r="Y29" s="79"/>
      <c r="Z29" s="79"/>
      <c r="AA29" s="79"/>
      <c r="AB29" s="79"/>
      <c r="AC29" s="79"/>
      <c r="AD29" s="79"/>
    </row>
    <row r="30" spans="1:30" s="80" customFormat="1" ht="57.75" customHeight="1" thickBot="1" x14ac:dyDescent="0.25">
      <c r="A30" s="79"/>
      <c r="B30" s="41" t="s">
        <v>173</v>
      </c>
      <c r="C30" s="41"/>
      <c r="D30" s="4" t="s">
        <v>174</v>
      </c>
      <c r="E30" s="4" t="s">
        <v>175</v>
      </c>
      <c r="F30" s="4" t="s">
        <v>21</v>
      </c>
      <c r="G30" s="4" t="s">
        <v>176</v>
      </c>
      <c r="H30" s="5">
        <v>2510000</v>
      </c>
      <c r="I30" s="5"/>
      <c r="J30" s="6"/>
      <c r="K30" s="6" t="s">
        <v>152</v>
      </c>
      <c r="L30" s="11"/>
      <c r="M30" s="6" t="s">
        <v>26</v>
      </c>
      <c r="N30" s="7">
        <v>1</v>
      </c>
      <c r="O30" s="12" t="s">
        <v>177</v>
      </c>
      <c r="P30" s="8" t="s">
        <v>82</v>
      </c>
      <c r="Q30" s="9" t="s">
        <v>29</v>
      </c>
      <c r="R30" s="13" t="s">
        <v>52</v>
      </c>
      <c r="S30" s="6" t="s">
        <v>178</v>
      </c>
      <c r="T30" s="79"/>
      <c r="U30" s="79"/>
      <c r="V30" s="79"/>
      <c r="W30" s="79"/>
      <c r="X30" s="79"/>
      <c r="Y30" s="79"/>
      <c r="Z30" s="79"/>
      <c r="AA30" s="79"/>
      <c r="AB30" s="79"/>
      <c r="AC30" s="79"/>
      <c r="AD30" s="79"/>
    </row>
    <row r="31" spans="1:30" s="80" customFormat="1" ht="61.5" customHeight="1" thickBot="1" x14ac:dyDescent="0.25">
      <c r="A31" s="79"/>
      <c r="B31" s="41" t="s">
        <v>179</v>
      </c>
      <c r="C31" s="41"/>
      <c r="D31" s="4" t="s">
        <v>180</v>
      </c>
      <c r="E31" s="4" t="s">
        <v>181</v>
      </c>
      <c r="F31" s="4" t="s">
        <v>34</v>
      </c>
      <c r="G31" s="4" t="s">
        <v>182</v>
      </c>
      <c r="H31" s="5">
        <v>18000000</v>
      </c>
      <c r="I31" s="5"/>
      <c r="J31" s="6"/>
      <c r="K31" s="6" t="s">
        <v>58</v>
      </c>
      <c r="L31" s="11"/>
      <c r="M31" s="6" t="s">
        <v>183</v>
      </c>
      <c r="N31" s="7">
        <v>1</v>
      </c>
      <c r="O31" s="12" t="s">
        <v>184</v>
      </c>
      <c r="P31" s="8" t="s">
        <v>82</v>
      </c>
      <c r="Q31" s="9" t="s">
        <v>29</v>
      </c>
      <c r="R31" s="13" t="s">
        <v>52</v>
      </c>
      <c r="S31" s="6" t="s">
        <v>185</v>
      </c>
      <c r="T31" s="79"/>
      <c r="U31" s="79"/>
      <c r="V31" s="79"/>
      <c r="W31" s="79"/>
      <c r="X31" s="79"/>
      <c r="Y31" s="79"/>
      <c r="Z31" s="79"/>
      <c r="AA31" s="79"/>
      <c r="AB31" s="79"/>
      <c r="AC31" s="79"/>
      <c r="AD31" s="79"/>
    </row>
    <row r="32" spans="1:30" s="80" customFormat="1" ht="67.5" customHeight="1" thickBot="1" x14ac:dyDescent="0.25">
      <c r="A32" s="79"/>
      <c r="B32" s="41" t="s">
        <v>186</v>
      </c>
      <c r="C32" s="41"/>
      <c r="D32" s="4" t="s">
        <v>187</v>
      </c>
      <c r="E32" s="4" t="s">
        <v>188</v>
      </c>
      <c r="F32" s="4" t="s">
        <v>34</v>
      </c>
      <c r="G32" s="4" t="s">
        <v>189</v>
      </c>
      <c r="H32" s="5">
        <v>43050000</v>
      </c>
      <c r="I32" s="5">
        <v>17487000</v>
      </c>
      <c r="J32" s="6" t="s">
        <v>190</v>
      </c>
      <c r="K32" s="6" t="s">
        <v>191</v>
      </c>
      <c r="L32" s="11" t="s">
        <v>192</v>
      </c>
      <c r="M32" s="6" t="s">
        <v>59</v>
      </c>
      <c r="N32" s="7">
        <v>1</v>
      </c>
      <c r="O32" s="12" t="s">
        <v>193</v>
      </c>
      <c r="P32" s="8" t="s">
        <v>194</v>
      </c>
      <c r="Q32" s="9" t="s">
        <v>195</v>
      </c>
      <c r="R32" s="13" t="s">
        <v>52</v>
      </c>
      <c r="S32" s="6" t="s">
        <v>196</v>
      </c>
      <c r="T32" s="79"/>
      <c r="U32" s="79"/>
      <c r="V32" s="79"/>
      <c r="W32" s="79"/>
      <c r="X32" s="79"/>
      <c r="Y32" s="79"/>
      <c r="Z32" s="79"/>
      <c r="AA32" s="79"/>
      <c r="AB32" s="79"/>
      <c r="AC32" s="79"/>
      <c r="AD32" s="79"/>
    </row>
    <row r="33" spans="1:80" s="80" customFormat="1" ht="75.75" customHeight="1" thickBot="1" x14ac:dyDescent="0.25">
      <c r="A33" s="79"/>
      <c r="B33" s="41" t="s">
        <v>197</v>
      </c>
      <c r="C33" s="41"/>
      <c r="D33" s="4" t="s">
        <v>198</v>
      </c>
      <c r="E33" s="4" t="s">
        <v>199</v>
      </c>
      <c r="F33" s="4" t="s">
        <v>34</v>
      </c>
      <c r="G33" s="4" t="s">
        <v>200</v>
      </c>
      <c r="H33" s="5">
        <v>27300000</v>
      </c>
      <c r="I33" s="5">
        <v>11102000</v>
      </c>
      <c r="J33" s="6" t="s">
        <v>201</v>
      </c>
      <c r="K33" s="6" t="s">
        <v>191</v>
      </c>
      <c r="L33" s="11"/>
      <c r="M33" s="6" t="s">
        <v>44</v>
      </c>
      <c r="N33" s="7">
        <v>1</v>
      </c>
      <c r="O33" s="12" t="s">
        <v>202</v>
      </c>
      <c r="P33" s="8" t="s">
        <v>194</v>
      </c>
      <c r="Q33" s="9" t="s">
        <v>29</v>
      </c>
      <c r="R33" s="13" t="s">
        <v>52</v>
      </c>
      <c r="S33" s="6" t="s">
        <v>203</v>
      </c>
      <c r="T33" s="79"/>
      <c r="U33" s="79"/>
      <c r="V33" s="79"/>
      <c r="W33" s="79"/>
      <c r="X33" s="79"/>
      <c r="Y33" s="79"/>
      <c r="Z33" s="79"/>
      <c r="AA33" s="79"/>
      <c r="AB33" s="79"/>
      <c r="AC33" s="79"/>
      <c r="AD33" s="79"/>
    </row>
    <row r="34" spans="1:80" s="84" customFormat="1" ht="69.75" customHeight="1" thickBot="1" x14ac:dyDescent="0.25">
      <c r="A34" s="81"/>
      <c r="B34" s="41" t="s">
        <v>204</v>
      </c>
      <c r="C34" s="41"/>
      <c r="D34" s="4" t="s">
        <v>205</v>
      </c>
      <c r="E34" s="4" t="s">
        <v>206</v>
      </c>
      <c r="F34" s="4" t="s">
        <v>34</v>
      </c>
      <c r="G34" s="4" t="s">
        <v>207</v>
      </c>
      <c r="H34" s="20">
        <v>26250000</v>
      </c>
      <c r="I34" s="20">
        <v>7350000</v>
      </c>
      <c r="J34" s="6" t="s">
        <v>208</v>
      </c>
      <c r="K34" s="6" t="s">
        <v>191</v>
      </c>
      <c r="L34" s="11" t="s">
        <v>192</v>
      </c>
      <c r="M34" s="6" t="s">
        <v>74</v>
      </c>
      <c r="N34" s="7">
        <v>1</v>
      </c>
      <c r="O34" s="12" t="s">
        <v>209</v>
      </c>
      <c r="P34" s="8" t="s">
        <v>194</v>
      </c>
      <c r="Q34" s="9" t="s">
        <v>29</v>
      </c>
      <c r="R34" s="13" t="s">
        <v>52</v>
      </c>
      <c r="S34" s="6" t="s">
        <v>210</v>
      </c>
      <c r="T34" s="81"/>
      <c r="U34" s="81"/>
      <c r="V34" s="81"/>
      <c r="W34" s="81"/>
      <c r="X34" s="81"/>
      <c r="Y34" s="81"/>
      <c r="Z34" s="81"/>
      <c r="AA34" s="81"/>
      <c r="AB34" s="81"/>
      <c r="AC34" s="81"/>
      <c r="AD34" s="81"/>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row>
    <row r="35" spans="1:80" s="80" customFormat="1" ht="66" customHeight="1" thickBot="1" x14ac:dyDescent="0.25">
      <c r="A35" s="79"/>
      <c r="B35" s="41" t="s">
        <v>211</v>
      </c>
      <c r="C35" s="41"/>
      <c r="D35" s="4" t="s">
        <v>212</v>
      </c>
      <c r="E35" s="3" t="s">
        <v>213</v>
      </c>
      <c r="F35" s="4" t="s">
        <v>34</v>
      </c>
      <c r="G35" s="4" t="s">
        <v>214</v>
      </c>
      <c r="H35" s="5">
        <v>33075000</v>
      </c>
      <c r="I35" s="20">
        <v>13450500</v>
      </c>
      <c r="J35" s="6" t="s">
        <v>215</v>
      </c>
      <c r="K35" s="6" t="s">
        <v>191</v>
      </c>
      <c r="L35" s="11" t="s">
        <v>192</v>
      </c>
      <c r="M35" s="6" t="s">
        <v>59</v>
      </c>
      <c r="N35" s="7">
        <v>1</v>
      </c>
      <c r="O35" s="12" t="s">
        <v>216</v>
      </c>
      <c r="P35" s="8" t="s">
        <v>194</v>
      </c>
      <c r="Q35" s="9" t="s">
        <v>29</v>
      </c>
      <c r="R35" s="13" t="s">
        <v>52</v>
      </c>
      <c r="S35" s="6" t="s">
        <v>217</v>
      </c>
      <c r="T35" s="79"/>
      <c r="U35" s="79"/>
      <c r="V35" s="79"/>
      <c r="W35" s="79"/>
      <c r="X35" s="79"/>
      <c r="Y35" s="79"/>
      <c r="Z35" s="79"/>
      <c r="AA35" s="79"/>
      <c r="AB35" s="79"/>
      <c r="AC35" s="79"/>
      <c r="AD35" s="79"/>
    </row>
    <row r="36" spans="1:80" s="80" customFormat="1" ht="66.75" customHeight="1" thickBot="1" x14ac:dyDescent="0.25">
      <c r="A36" s="79"/>
      <c r="B36" s="41" t="s">
        <v>218</v>
      </c>
      <c r="C36" s="41"/>
      <c r="D36" s="6" t="s">
        <v>219</v>
      </c>
      <c r="E36" s="6" t="s">
        <v>220</v>
      </c>
      <c r="F36" s="4" t="s">
        <v>34</v>
      </c>
      <c r="G36" s="4" t="s">
        <v>221</v>
      </c>
      <c r="H36" s="5">
        <v>25200000</v>
      </c>
      <c r="I36" s="20">
        <v>10248000</v>
      </c>
      <c r="J36" s="6" t="s">
        <v>222</v>
      </c>
      <c r="K36" s="6" t="s">
        <v>191</v>
      </c>
      <c r="L36" s="11" t="s">
        <v>192</v>
      </c>
      <c r="M36" s="6" t="s">
        <v>59</v>
      </c>
      <c r="N36" s="7">
        <v>1</v>
      </c>
      <c r="O36" s="12" t="s">
        <v>223</v>
      </c>
      <c r="P36" s="8" t="s">
        <v>194</v>
      </c>
      <c r="Q36" s="9" t="s">
        <v>29</v>
      </c>
      <c r="R36" s="13" t="s">
        <v>52</v>
      </c>
      <c r="S36" s="6" t="s">
        <v>224</v>
      </c>
      <c r="T36" s="79"/>
      <c r="U36" s="79"/>
      <c r="V36" s="79"/>
      <c r="W36" s="79"/>
      <c r="X36" s="79"/>
      <c r="Y36" s="79"/>
      <c r="Z36" s="79"/>
      <c r="AA36" s="79"/>
      <c r="AB36" s="79"/>
      <c r="AC36" s="79"/>
      <c r="AD36" s="79"/>
    </row>
    <row r="37" spans="1:80" s="80" customFormat="1" ht="72.75" customHeight="1" thickBot="1" x14ac:dyDescent="0.25">
      <c r="A37" s="79"/>
      <c r="B37" s="41" t="s">
        <v>225</v>
      </c>
      <c r="C37" s="41"/>
      <c r="D37" s="4" t="s">
        <v>226</v>
      </c>
      <c r="E37" s="4" t="s">
        <v>220</v>
      </c>
      <c r="F37" s="4" t="s">
        <v>34</v>
      </c>
      <c r="G37" s="4" t="s">
        <v>227</v>
      </c>
      <c r="H37" s="5">
        <v>33075000</v>
      </c>
      <c r="I37" s="20">
        <v>13450500</v>
      </c>
      <c r="J37" s="6" t="s">
        <v>228</v>
      </c>
      <c r="K37" s="6" t="s">
        <v>191</v>
      </c>
      <c r="L37" s="11" t="s">
        <v>192</v>
      </c>
      <c r="M37" s="6" t="s">
        <v>59</v>
      </c>
      <c r="N37" s="7">
        <v>1</v>
      </c>
      <c r="O37" s="12" t="s">
        <v>229</v>
      </c>
      <c r="P37" s="8" t="s">
        <v>194</v>
      </c>
      <c r="Q37" s="9" t="s">
        <v>29</v>
      </c>
      <c r="R37" s="13" t="s">
        <v>52</v>
      </c>
      <c r="S37" s="6" t="s">
        <v>230</v>
      </c>
      <c r="T37" s="79"/>
      <c r="U37" s="79"/>
      <c r="V37" s="79"/>
      <c r="W37" s="79"/>
      <c r="X37" s="79"/>
      <c r="Y37" s="79"/>
      <c r="Z37" s="79"/>
      <c r="AA37" s="79"/>
      <c r="AB37" s="79"/>
      <c r="AC37" s="79"/>
      <c r="AD37" s="79"/>
    </row>
    <row r="38" spans="1:80" s="80" customFormat="1" ht="87" customHeight="1" thickBot="1" x14ac:dyDescent="0.25">
      <c r="A38" s="79"/>
      <c r="B38" s="14" t="s">
        <v>231</v>
      </c>
      <c r="C38" s="14"/>
      <c r="D38" s="4" t="s">
        <v>232</v>
      </c>
      <c r="E38" s="4" t="s">
        <v>233</v>
      </c>
      <c r="F38" s="4" t="s">
        <v>34</v>
      </c>
      <c r="G38" s="4" t="s">
        <v>234</v>
      </c>
      <c r="H38" s="5">
        <v>21000000</v>
      </c>
      <c r="I38" s="5"/>
      <c r="J38" s="11"/>
      <c r="K38" s="6" t="s">
        <v>235</v>
      </c>
      <c r="L38" s="11"/>
      <c r="M38" s="6" t="s">
        <v>89</v>
      </c>
      <c r="N38" s="7">
        <v>1</v>
      </c>
      <c r="O38" s="12" t="s">
        <v>236</v>
      </c>
      <c r="P38" s="8" t="s">
        <v>28</v>
      </c>
      <c r="Q38" s="9" t="s">
        <v>29</v>
      </c>
      <c r="R38" s="13" t="s">
        <v>52</v>
      </c>
      <c r="S38" s="6" t="s">
        <v>237</v>
      </c>
      <c r="T38" s="79"/>
      <c r="U38" s="79"/>
      <c r="V38" s="79"/>
      <c r="W38" s="79"/>
      <c r="X38" s="79"/>
      <c r="Y38" s="79"/>
      <c r="Z38" s="79"/>
      <c r="AA38" s="79"/>
      <c r="AB38" s="79"/>
      <c r="AC38" s="79"/>
      <c r="AD38" s="79"/>
    </row>
    <row r="39" spans="1:80" s="80" customFormat="1" ht="60" customHeight="1" thickBot="1" x14ac:dyDescent="0.25">
      <c r="A39" s="79"/>
      <c r="B39" s="14" t="s">
        <v>238</v>
      </c>
      <c r="C39" s="14"/>
      <c r="D39" s="6" t="s">
        <v>239</v>
      </c>
      <c r="E39" s="6" t="s">
        <v>240</v>
      </c>
      <c r="F39" s="21" t="s">
        <v>241</v>
      </c>
      <c r="G39" s="4" t="s">
        <v>242</v>
      </c>
      <c r="H39" s="5">
        <v>3702109856</v>
      </c>
      <c r="I39" s="5"/>
      <c r="J39" s="11"/>
      <c r="K39" s="6" t="s">
        <v>243</v>
      </c>
      <c r="L39" s="11"/>
      <c r="M39" s="6" t="s">
        <v>244</v>
      </c>
      <c r="N39" s="7">
        <v>1</v>
      </c>
      <c r="O39" s="12" t="s">
        <v>245</v>
      </c>
      <c r="P39" s="8" t="s">
        <v>28</v>
      </c>
      <c r="Q39" s="9" t="s">
        <v>29</v>
      </c>
      <c r="R39" s="10"/>
      <c r="S39" s="6" t="s">
        <v>246</v>
      </c>
      <c r="T39" s="79"/>
      <c r="U39" s="79"/>
      <c r="V39" s="79"/>
      <c r="W39" s="79"/>
      <c r="X39" s="79"/>
      <c r="Y39" s="79"/>
      <c r="Z39" s="79"/>
      <c r="AA39" s="79"/>
      <c r="AB39" s="79"/>
      <c r="AC39" s="79"/>
      <c r="AD39" s="79"/>
    </row>
    <row r="40" spans="1:80" s="80" customFormat="1" ht="89.25" customHeight="1" thickBot="1" x14ac:dyDescent="0.25">
      <c r="A40" s="79"/>
      <c r="B40" s="14" t="s">
        <v>247</v>
      </c>
      <c r="C40" s="14"/>
      <c r="D40" s="4" t="s">
        <v>248</v>
      </c>
      <c r="E40" s="4" t="s">
        <v>249</v>
      </c>
      <c r="F40" s="22" t="s">
        <v>250</v>
      </c>
      <c r="G40" s="4" t="s">
        <v>251</v>
      </c>
      <c r="H40" s="5">
        <v>1196580095</v>
      </c>
      <c r="I40" s="5"/>
      <c r="J40" s="6"/>
      <c r="K40" s="6" t="s">
        <v>252</v>
      </c>
      <c r="L40" s="11"/>
      <c r="M40" s="6" t="s">
        <v>253</v>
      </c>
      <c r="N40" s="7">
        <v>1</v>
      </c>
      <c r="O40" s="12" t="s">
        <v>254</v>
      </c>
      <c r="P40" s="8" t="s">
        <v>99</v>
      </c>
      <c r="Q40" s="9" t="s">
        <v>255</v>
      </c>
      <c r="R40" s="9"/>
      <c r="S40" s="6" t="s">
        <v>256</v>
      </c>
      <c r="T40" s="79"/>
      <c r="U40" s="79"/>
      <c r="V40" s="79"/>
      <c r="W40" s="79"/>
      <c r="X40" s="79"/>
      <c r="Y40" s="79"/>
      <c r="Z40" s="79"/>
      <c r="AA40" s="79"/>
      <c r="AB40" s="79"/>
      <c r="AC40" s="79"/>
      <c r="AD40" s="79"/>
    </row>
    <row r="41" spans="1:80" s="80" customFormat="1" ht="67.5" customHeight="1" thickBot="1" x14ac:dyDescent="0.25">
      <c r="A41" s="79"/>
      <c r="B41" s="41" t="s">
        <v>257</v>
      </c>
      <c r="C41" s="41"/>
      <c r="D41" s="4" t="s">
        <v>258</v>
      </c>
      <c r="E41" s="4" t="s">
        <v>259</v>
      </c>
      <c r="F41" s="4" t="s">
        <v>34</v>
      </c>
      <c r="G41" s="6" t="s">
        <v>260</v>
      </c>
      <c r="H41" s="5">
        <v>200000000</v>
      </c>
      <c r="I41" s="5">
        <v>100000000</v>
      </c>
      <c r="J41" s="11" t="s">
        <v>261</v>
      </c>
      <c r="K41" s="6" t="s">
        <v>152</v>
      </c>
      <c r="L41" s="11"/>
      <c r="M41" s="6" t="s">
        <v>37</v>
      </c>
      <c r="N41" s="7">
        <v>1</v>
      </c>
      <c r="O41" s="12" t="s">
        <v>262</v>
      </c>
      <c r="P41" s="9" t="s">
        <v>28</v>
      </c>
      <c r="Q41" s="9" t="s">
        <v>29</v>
      </c>
      <c r="R41" s="9"/>
      <c r="S41" s="6" t="s">
        <v>263</v>
      </c>
      <c r="T41" s="79"/>
      <c r="U41" s="79"/>
      <c r="V41" s="79"/>
      <c r="W41" s="79"/>
      <c r="X41" s="79"/>
      <c r="Y41" s="79"/>
      <c r="Z41" s="79"/>
      <c r="AA41" s="79"/>
      <c r="AB41" s="79"/>
      <c r="AC41" s="79"/>
      <c r="AD41" s="79"/>
    </row>
    <row r="42" spans="1:80" s="80" customFormat="1" ht="82.5" customHeight="1" thickBot="1" x14ac:dyDescent="0.25">
      <c r="A42" s="79"/>
      <c r="B42" s="41" t="s">
        <v>264</v>
      </c>
      <c r="C42" s="41"/>
      <c r="D42" s="4" t="s">
        <v>265</v>
      </c>
      <c r="E42" s="6" t="s">
        <v>266</v>
      </c>
      <c r="F42" s="4" t="s">
        <v>34</v>
      </c>
      <c r="G42" s="6" t="s">
        <v>267</v>
      </c>
      <c r="H42" s="5">
        <v>200000000</v>
      </c>
      <c r="I42" s="5"/>
      <c r="J42" s="11"/>
      <c r="K42" s="6" t="s">
        <v>152</v>
      </c>
      <c r="L42" s="11"/>
      <c r="M42" s="4" t="s">
        <v>37</v>
      </c>
      <c r="N42" s="7">
        <v>1</v>
      </c>
      <c r="O42" s="12" t="s">
        <v>268</v>
      </c>
      <c r="P42" s="9" t="s">
        <v>82</v>
      </c>
      <c r="Q42" s="9" t="s">
        <v>29</v>
      </c>
      <c r="R42" s="10"/>
      <c r="S42" s="6" t="s">
        <v>269</v>
      </c>
      <c r="T42" s="79"/>
      <c r="U42" s="79"/>
      <c r="V42" s="79"/>
      <c r="W42" s="79"/>
      <c r="X42" s="79"/>
      <c r="Y42" s="79"/>
      <c r="Z42" s="79"/>
      <c r="AA42" s="79"/>
      <c r="AB42" s="79"/>
      <c r="AC42" s="79"/>
      <c r="AD42" s="79"/>
    </row>
    <row r="43" spans="1:80" s="80" customFormat="1" ht="72.75" customHeight="1" thickBot="1" x14ac:dyDescent="0.25">
      <c r="A43" s="79"/>
      <c r="B43" s="41" t="s">
        <v>270</v>
      </c>
      <c r="C43" s="41"/>
      <c r="D43" s="4" t="s">
        <v>271</v>
      </c>
      <c r="E43" s="4" t="s">
        <v>272</v>
      </c>
      <c r="F43" s="4" t="s">
        <v>34</v>
      </c>
      <c r="G43" s="4" t="s">
        <v>273</v>
      </c>
      <c r="H43" s="5">
        <v>52271940</v>
      </c>
      <c r="I43" s="5"/>
      <c r="J43" s="11"/>
      <c r="K43" s="6" t="s">
        <v>152</v>
      </c>
      <c r="L43" s="11"/>
      <c r="M43" s="6" t="s">
        <v>274</v>
      </c>
      <c r="N43" s="7">
        <v>1</v>
      </c>
      <c r="O43" s="12" t="s">
        <v>275</v>
      </c>
      <c r="P43" s="9" t="s">
        <v>82</v>
      </c>
      <c r="Q43" s="9" t="s">
        <v>29</v>
      </c>
      <c r="R43" s="9"/>
      <c r="S43" s="6" t="s">
        <v>276</v>
      </c>
      <c r="T43" s="79"/>
      <c r="U43" s="79"/>
      <c r="V43" s="79"/>
      <c r="W43" s="79"/>
      <c r="X43" s="79"/>
      <c r="Y43" s="79"/>
      <c r="Z43" s="79"/>
      <c r="AA43" s="79"/>
      <c r="AB43" s="79"/>
      <c r="AC43" s="79"/>
      <c r="AD43" s="79"/>
    </row>
    <row r="44" spans="1:80" s="84" customFormat="1" ht="81" customHeight="1" thickBot="1" x14ac:dyDescent="0.25">
      <c r="A44" s="81"/>
      <c r="B44" s="14" t="s">
        <v>277</v>
      </c>
      <c r="C44" s="14"/>
      <c r="D44" s="4" t="s">
        <v>278</v>
      </c>
      <c r="E44" s="6" t="s">
        <v>279</v>
      </c>
      <c r="F44" s="23" t="s">
        <v>34</v>
      </c>
      <c r="G44" s="6" t="s">
        <v>280</v>
      </c>
      <c r="H44" s="5">
        <v>17651505</v>
      </c>
      <c r="I44" s="5">
        <v>6354541</v>
      </c>
      <c r="J44" s="6" t="s">
        <v>281</v>
      </c>
      <c r="K44" s="6" t="s">
        <v>282</v>
      </c>
      <c r="L44" s="11"/>
      <c r="M44" s="4" t="s">
        <v>74</v>
      </c>
      <c r="N44" s="7">
        <v>1</v>
      </c>
      <c r="O44" s="12" t="s">
        <v>283</v>
      </c>
      <c r="P44" s="9" t="s">
        <v>284</v>
      </c>
      <c r="Q44" s="9" t="s">
        <v>29</v>
      </c>
      <c r="R44" s="10"/>
      <c r="S44" s="34" t="s">
        <v>285</v>
      </c>
      <c r="T44" s="81"/>
      <c r="U44" s="81"/>
      <c r="V44" s="81"/>
      <c r="W44" s="81"/>
      <c r="X44" s="81"/>
      <c r="Y44" s="81"/>
      <c r="Z44" s="81"/>
      <c r="AA44" s="97"/>
      <c r="AB44" s="97"/>
      <c r="AC44" s="97"/>
      <c r="AD44" s="97"/>
    </row>
    <row r="45" spans="1:80" s="80" customFormat="1" ht="63.75" customHeight="1" thickBot="1" x14ac:dyDescent="0.25">
      <c r="A45" s="79"/>
      <c r="B45" s="14" t="s">
        <v>286</v>
      </c>
      <c r="C45" s="14"/>
      <c r="D45" s="4" t="s">
        <v>287</v>
      </c>
      <c r="E45" s="6" t="s">
        <v>288</v>
      </c>
      <c r="F45" s="4" t="s">
        <v>34</v>
      </c>
      <c r="G45" s="6" t="s">
        <v>289</v>
      </c>
      <c r="H45" s="5">
        <v>8981100</v>
      </c>
      <c r="I45" s="5">
        <v>498950</v>
      </c>
      <c r="J45" s="6" t="s">
        <v>290</v>
      </c>
      <c r="K45" s="6" t="s">
        <v>282</v>
      </c>
      <c r="L45" s="11"/>
      <c r="M45" s="6" t="s">
        <v>89</v>
      </c>
      <c r="N45" s="7">
        <v>1</v>
      </c>
      <c r="O45" s="12" t="s">
        <v>291</v>
      </c>
      <c r="P45" s="9" t="s">
        <v>284</v>
      </c>
      <c r="Q45" s="9" t="s">
        <v>29</v>
      </c>
      <c r="R45" s="13" t="s">
        <v>52</v>
      </c>
      <c r="S45" s="33" t="s">
        <v>292</v>
      </c>
      <c r="T45" s="79"/>
      <c r="U45" s="79"/>
      <c r="V45" s="79"/>
      <c r="W45" s="79"/>
      <c r="X45" s="79"/>
      <c r="Y45" s="79"/>
      <c r="Z45" s="79"/>
      <c r="AA45" s="79"/>
      <c r="AB45" s="79"/>
      <c r="AC45" s="79"/>
      <c r="AD45" s="79"/>
    </row>
    <row r="46" spans="1:80" s="80" customFormat="1" ht="63.75" customHeight="1" thickBot="1" x14ac:dyDescent="0.25">
      <c r="A46" s="79"/>
      <c r="B46" s="14" t="s">
        <v>293</v>
      </c>
      <c r="C46" s="14"/>
      <c r="D46" s="4" t="s">
        <v>294</v>
      </c>
      <c r="E46" s="6" t="s">
        <v>295</v>
      </c>
      <c r="F46" s="4" t="s">
        <v>34</v>
      </c>
      <c r="G46" s="6" t="s">
        <v>296</v>
      </c>
      <c r="H46" s="5">
        <v>604250000</v>
      </c>
      <c r="I46" s="5">
        <v>217530000</v>
      </c>
      <c r="J46" s="11" t="s">
        <v>297</v>
      </c>
      <c r="K46" s="6" t="s">
        <v>282</v>
      </c>
      <c r="L46" s="11" t="s">
        <v>298</v>
      </c>
      <c r="M46" s="6" t="s">
        <v>89</v>
      </c>
      <c r="N46" s="7">
        <v>1</v>
      </c>
      <c r="O46" s="12" t="s">
        <v>299</v>
      </c>
      <c r="P46" s="9" t="s">
        <v>284</v>
      </c>
      <c r="Q46" s="9" t="s">
        <v>29</v>
      </c>
      <c r="R46" s="13" t="s">
        <v>52</v>
      </c>
      <c r="S46" s="34" t="s">
        <v>300</v>
      </c>
      <c r="T46" s="79"/>
      <c r="U46" s="79"/>
      <c r="V46" s="79"/>
      <c r="W46" s="79"/>
      <c r="X46" s="79"/>
      <c r="Y46" s="79"/>
      <c r="Z46" s="79"/>
      <c r="AA46" s="79"/>
      <c r="AB46" s="79"/>
      <c r="AC46" s="79"/>
      <c r="AD46" s="79"/>
    </row>
    <row r="47" spans="1:80" s="80" customFormat="1" ht="57.75" customHeight="1" thickBot="1" x14ac:dyDescent="0.25">
      <c r="A47" s="79"/>
      <c r="B47" s="14" t="s">
        <v>301</v>
      </c>
      <c r="C47" s="14"/>
      <c r="D47" s="4" t="s">
        <v>302</v>
      </c>
      <c r="E47" s="6" t="s">
        <v>303</v>
      </c>
      <c r="F47" s="4" t="s">
        <v>304</v>
      </c>
      <c r="G47" s="4" t="s">
        <v>305</v>
      </c>
      <c r="H47" s="5">
        <v>35000000</v>
      </c>
      <c r="I47" s="5">
        <v>4500000</v>
      </c>
      <c r="J47" s="11" t="s">
        <v>306</v>
      </c>
      <c r="K47" s="6" t="s">
        <v>152</v>
      </c>
      <c r="L47" s="6"/>
      <c r="M47" s="6" t="s">
        <v>67</v>
      </c>
      <c r="N47" s="7">
        <v>1</v>
      </c>
      <c r="O47" s="12" t="s">
        <v>307</v>
      </c>
      <c r="P47" s="9" t="s">
        <v>82</v>
      </c>
      <c r="Q47" s="9" t="s">
        <v>29</v>
      </c>
      <c r="R47" s="13" t="s">
        <v>52</v>
      </c>
      <c r="S47" s="33" t="s">
        <v>308</v>
      </c>
      <c r="T47" s="79"/>
      <c r="U47" s="79"/>
      <c r="V47" s="79"/>
      <c r="W47" s="79"/>
      <c r="X47" s="79"/>
      <c r="Y47" s="79"/>
      <c r="Z47" s="79"/>
      <c r="AA47" s="79"/>
      <c r="AB47" s="79"/>
      <c r="AC47" s="79"/>
      <c r="AD47" s="79"/>
    </row>
    <row r="48" spans="1:80" s="80" customFormat="1" ht="66.75" customHeight="1" thickBot="1" x14ac:dyDescent="0.25">
      <c r="A48" s="79"/>
      <c r="B48" s="14" t="s">
        <v>309</v>
      </c>
      <c r="C48" s="14"/>
      <c r="D48" s="4" t="s">
        <v>310</v>
      </c>
      <c r="E48" s="4" t="s">
        <v>311</v>
      </c>
      <c r="F48" s="4" t="s">
        <v>34</v>
      </c>
      <c r="G48" s="4" t="s">
        <v>312</v>
      </c>
      <c r="H48" s="5">
        <v>26250000</v>
      </c>
      <c r="I48" s="5">
        <v>8750000</v>
      </c>
      <c r="J48" s="11" t="s">
        <v>313</v>
      </c>
      <c r="K48" s="6" t="s">
        <v>314</v>
      </c>
      <c r="L48" s="11" t="s">
        <v>298</v>
      </c>
      <c r="M48" s="6" t="s">
        <v>74</v>
      </c>
      <c r="N48" s="7">
        <v>1</v>
      </c>
      <c r="O48" s="12" t="s">
        <v>315</v>
      </c>
      <c r="P48" s="9" t="s">
        <v>284</v>
      </c>
      <c r="Q48" s="9" t="s">
        <v>29</v>
      </c>
      <c r="R48" s="13" t="s">
        <v>52</v>
      </c>
      <c r="S48" s="33" t="s">
        <v>316</v>
      </c>
      <c r="T48" s="79"/>
      <c r="U48" s="79"/>
      <c r="V48" s="79"/>
      <c r="W48" s="79"/>
      <c r="X48" s="79"/>
      <c r="Y48" s="79"/>
      <c r="Z48" s="79"/>
      <c r="AA48" s="79"/>
      <c r="AB48" s="79"/>
      <c r="AC48" s="79"/>
      <c r="AD48" s="79"/>
    </row>
    <row r="49" spans="1:30" s="80" customFormat="1" ht="75" customHeight="1" thickBot="1" x14ac:dyDescent="0.25">
      <c r="A49" s="79"/>
      <c r="B49" s="14" t="s">
        <v>317</v>
      </c>
      <c r="C49" s="14"/>
      <c r="D49" s="4" t="s">
        <v>318</v>
      </c>
      <c r="E49" s="4" t="s">
        <v>319</v>
      </c>
      <c r="F49" s="24" t="s">
        <v>320</v>
      </c>
      <c r="G49" s="4" t="s">
        <v>321</v>
      </c>
      <c r="H49" s="5">
        <v>660000000</v>
      </c>
      <c r="I49" s="5">
        <v>26366851</v>
      </c>
      <c r="J49" s="11" t="s">
        <v>322</v>
      </c>
      <c r="K49" s="6" t="s">
        <v>282</v>
      </c>
      <c r="L49" s="11" t="s">
        <v>323</v>
      </c>
      <c r="M49" s="6" t="s">
        <v>324</v>
      </c>
      <c r="N49" s="7">
        <v>1</v>
      </c>
      <c r="O49" s="12" t="s">
        <v>325</v>
      </c>
      <c r="P49" s="9" t="s">
        <v>82</v>
      </c>
      <c r="Q49" s="9" t="s">
        <v>29</v>
      </c>
      <c r="R49" s="13" t="s">
        <v>52</v>
      </c>
      <c r="S49" s="33" t="s">
        <v>326</v>
      </c>
      <c r="T49" s="79"/>
      <c r="U49" s="79"/>
      <c r="V49" s="79"/>
      <c r="W49" s="79"/>
      <c r="X49" s="79"/>
      <c r="Y49" s="79"/>
      <c r="Z49" s="79"/>
      <c r="AA49" s="79"/>
      <c r="AB49" s="79"/>
      <c r="AC49" s="79"/>
      <c r="AD49" s="79"/>
    </row>
    <row r="50" spans="1:30" s="80" customFormat="1" ht="72" customHeight="1" thickBot="1" x14ac:dyDescent="0.25">
      <c r="A50" s="79"/>
      <c r="B50" s="14" t="s">
        <v>327</v>
      </c>
      <c r="C50" s="14"/>
      <c r="D50" s="4" t="s">
        <v>328</v>
      </c>
      <c r="E50" s="6" t="s">
        <v>329</v>
      </c>
      <c r="F50" s="4" t="s">
        <v>34</v>
      </c>
      <c r="G50" s="4" t="s">
        <v>330</v>
      </c>
      <c r="H50" s="5">
        <v>10500000</v>
      </c>
      <c r="I50" s="5"/>
      <c r="J50" s="11"/>
      <c r="K50" s="6" t="s">
        <v>331</v>
      </c>
      <c r="L50" s="6"/>
      <c r="M50" s="6" t="s">
        <v>59</v>
      </c>
      <c r="N50" s="7">
        <v>1</v>
      </c>
      <c r="O50" s="12" t="s">
        <v>332</v>
      </c>
      <c r="P50" s="9" t="s">
        <v>284</v>
      </c>
      <c r="Q50" s="9" t="s">
        <v>29</v>
      </c>
      <c r="R50" s="13" t="s">
        <v>52</v>
      </c>
      <c r="S50" s="33" t="s">
        <v>333</v>
      </c>
      <c r="T50" s="79"/>
      <c r="U50" s="79"/>
      <c r="V50" s="79"/>
      <c r="W50" s="79"/>
      <c r="X50" s="79"/>
      <c r="Y50" s="79"/>
      <c r="Z50" s="79"/>
      <c r="AA50" s="79"/>
      <c r="AB50" s="79"/>
      <c r="AC50" s="79"/>
      <c r="AD50" s="79"/>
    </row>
    <row r="51" spans="1:30" s="80" customFormat="1" ht="67.5" customHeight="1" thickBot="1" x14ac:dyDescent="0.25">
      <c r="A51" s="79"/>
      <c r="B51" s="14" t="s">
        <v>334</v>
      </c>
      <c r="C51" s="14"/>
      <c r="D51" s="4" t="s">
        <v>335</v>
      </c>
      <c r="E51" s="4" t="s">
        <v>336</v>
      </c>
      <c r="F51" s="4" t="s">
        <v>34</v>
      </c>
      <c r="G51" s="4" t="s">
        <v>337</v>
      </c>
      <c r="H51" s="5">
        <v>157500000</v>
      </c>
      <c r="I51" s="5"/>
      <c r="J51" s="11"/>
      <c r="K51" s="6" t="s">
        <v>338</v>
      </c>
      <c r="L51" s="6"/>
      <c r="M51" s="6" t="s">
        <v>59</v>
      </c>
      <c r="N51" s="7">
        <v>1</v>
      </c>
      <c r="O51" s="12" t="s">
        <v>339</v>
      </c>
      <c r="P51" s="9" t="s">
        <v>82</v>
      </c>
      <c r="Q51" s="9" t="s">
        <v>29</v>
      </c>
      <c r="R51" s="9"/>
      <c r="S51" s="6" t="s">
        <v>340</v>
      </c>
      <c r="T51" s="79"/>
      <c r="U51" s="79"/>
      <c r="V51" s="79"/>
      <c r="W51" s="79"/>
      <c r="X51" s="79"/>
      <c r="Y51" s="79"/>
      <c r="Z51" s="79"/>
      <c r="AA51" s="79"/>
      <c r="AB51" s="79"/>
      <c r="AC51" s="79"/>
      <c r="AD51" s="79"/>
    </row>
    <row r="52" spans="1:30" s="80" customFormat="1" ht="75.75" customHeight="1" thickBot="1" x14ac:dyDescent="0.25">
      <c r="A52" s="79"/>
      <c r="B52" s="14" t="s">
        <v>341</v>
      </c>
      <c r="C52" s="14"/>
      <c r="D52" s="4" t="s">
        <v>342</v>
      </c>
      <c r="E52" s="6" t="s">
        <v>343</v>
      </c>
      <c r="F52" s="17" t="s">
        <v>95</v>
      </c>
      <c r="G52" s="4" t="s">
        <v>344</v>
      </c>
      <c r="H52" s="5">
        <v>304444580</v>
      </c>
      <c r="I52" s="5"/>
      <c r="J52" s="11"/>
      <c r="K52" s="6" t="s">
        <v>345</v>
      </c>
      <c r="L52" s="6"/>
      <c r="M52" s="6" t="s">
        <v>346</v>
      </c>
      <c r="N52" s="7">
        <v>1</v>
      </c>
      <c r="O52" s="12" t="s">
        <v>347</v>
      </c>
      <c r="P52" s="8" t="s">
        <v>348</v>
      </c>
      <c r="Q52" s="9" t="s">
        <v>349</v>
      </c>
      <c r="R52" s="10"/>
      <c r="S52" s="6" t="s">
        <v>350</v>
      </c>
      <c r="T52" s="79"/>
      <c r="U52" s="79"/>
      <c r="V52" s="79"/>
      <c r="W52" s="79"/>
      <c r="X52" s="79"/>
      <c r="Y52" s="79"/>
      <c r="Z52" s="79"/>
      <c r="AA52" s="79"/>
      <c r="AB52" s="79"/>
      <c r="AC52" s="79"/>
      <c r="AD52" s="79"/>
    </row>
    <row r="53" spans="1:30" s="80" customFormat="1" ht="60.75" customHeight="1" thickBot="1" x14ac:dyDescent="0.25">
      <c r="A53" s="79"/>
      <c r="B53" s="14" t="s">
        <v>351</v>
      </c>
      <c r="C53" s="14"/>
      <c r="D53" s="4" t="s">
        <v>352</v>
      </c>
      <c r="E53" s="6" t="s">
        <v>353</v>
      </c>
      <c r="F53" s="4" t="s">
        <v>354</v>
      </c>
      <c r="G53" s="6" t="s">
        <v>355</v>
      </c>
      <c r="H53" s="5">
        <v>16042500</v>
      </c>
      <c r="I53" s="5">
        <v>4278000</v>
      </c>
      <c r="J53" s="11" t="s">
        <v>356</v>
      </c>
      <c r="K53" s="6" t="s">
        <v>282</v>
      </c>
      <c r="L53" s="6" t="s">
        <v>298</v>
      </c>
      <c r="M53" s="6" t="s">
        <v>89</v>
      </c>
      <c r="N53" s="7">
        <v>1</v>
      </c>
      <c r="O53" s="12" t="s">
        <v>357</v>
      </c>
      <c r="P53" s="9" t="s">
        <v>284</v>
      </c>
      <c r="Q53" s="9" t="s">
        <v>29</v>
      </c>
      <c r="R53" s="13" t="s">
        <v>52</v>
      </c>
      <c r="S53" s="6" t="s">
        <v>358</v>
      </c>
      <c r="T53" s="79"/>
      <c r="U53" s="79"/>
      <c r="V53" s="79"/>
      <c r="W53" s="79"/>
      <c r="X53" s="79"/>
      <c r="Y53" s="79"/>
      <c r="Z53" s="79"/>
      <c r="AA53" s="79"/>
      <c r="AB53" s="79"/>
      <c r="AC53" s="79"/>
      <c r="AD53" s="79"/>
    </row>
    <row r="54" spans="1:30" s="80" customFormat="1" ht="61.5" customHeight="1" thickBot="1" x14ac:dyDescent="0.25">
      <c r="A54" s="79"/>
      <c r="B54" s="14" t="s">
        <v>359</v>
      </c>
      <c r="C54" s="14"/>
      <c r="D54" s="4" t="s">
        <v>360</v>
      </c>
      <c r="E54" s="25" t="s">
        <v>361</v>
      </c>
      <c r="F54" s="4" t="s">
        <v>34</v>
      </c>
      <c r="G54" s="4" t="s">
        <v>362</v>
      </c>
      <c r="H54" s="5">
        <v>20000000</v>
      </c>
      <c r="I54" s="5"/>
      <c r="J54" s="11"/>
      <c r="K54" s="6" t="s">
        <v>363</v>
      </c>
      <c r="L54" s="6"/>
      <c r="M54" s="4" t="s">
        <v>138</v>
      </c>
      <c r="N54" s="7">
        <v>1</v>
      </c>
      <c r="O54" s="12" t="s">
        <v>364</v>
      </c>
      <c r="P54" s="8" t="s">
        <v>82</v>
      </c>
      <c r="Q54" s="9" t="s">
        <v>29</v>
      </c>
      <c r="R54" s="13" t="s">
        <v>52</v>
      </c>
      <c r="S54" s="6" t="s">
        <v>365</v>
      </c>
      <c r="T54" s="79"/>
      <c r="U54" s="79"/>
      <c r="V54" s="79"/>
      <c r="W54" s="79"/>
      <c r="X54" s="79"/>
      <c r="Y54" s="79"/>
      <c r="Z54" s="79"/>
      <c r="AA54" s="79"/>
      <c r="AB54" s="79"/>
      <c r="AC54" s="79"/>
      <c r="AD54" s="79"/>
    </row>
    <row r="55" spans="1:30" s="80" customFormat="1" ht="56.25" customHeight="1" thickBot="1" x14ac:dyDescent="0.25">
      <c r="A55" s="79"/>
      <c r="B55" s="14" t="s">
        <v>366</v>
      </c>
      <c r="C55" s="14"/>
      <c r="D55" s="4" t="s">
        <v>367</v>
      </c>
      <c r="E55" s="6" t="s">
        <v>368</v>
      </c>
      <c r="F55" s="4" t="s">
        <v>34</v>
      </c>
      <c r="G55" s="6" t="s">
        <v>369</v>
      </c>
      <c r="H55" s="5">
        <v>51763647</v>
      </c>
      <c r="I55" s="5"/>
      <c r="J55" s="6"/>
      <c r="K55" s="6" t="s">
        <v>370</v>
      </c>
      <c r="L55" s="6"/>
      <c r="M55" s="4" t="s">
        <v>183</v>
      </c>
      <c r="N55" s="7">
        <v>1</v>
      </c>
      <c r="O55" s="12" t="s">
        <v>371</v>
      </c>
      <c r="P55" s="8" t="s">
        <v>82</v>
      </c>
      <c r="Q55" s="9" t="s">
        <v>29</v>
      </c>
      <c r="R55" s="10"/>
      <c r="S55" s="6" t="s">
        <v>372</v>
      </c>
      <c r="T55" s="79"/>
      <c r="U55" s="79"/>
      <c r="V55" s="79"/>
      <c r="W55" s="79"/>
      <c r="X55" s="79"/>
      <c r="Y55" s="79"/>
      <c r="Z55" s="79"/>
      <c r="AA55" s="79"/>
      <c r="AB55" s="79"/>
      <c r="AC55" s="79"/>
      <c r="AD55" s="79"/>
    </row>
    <row r="56" spans="1:30" s="80" customFormat="1" ht="56.25" customHeight="1" thickBot="1" x14ac:dyDescent="0.25">
      <c r="A56" s="79"/>
      <c r="B56" s="14" t="s">
        <v>373</v>
      </c>
      <c r="C56" s="14"/>
      <c r="D56" s="4" t="s">
        <v>374</v>
      </c>
      <c r="E56" s="4" t="s">
        <v>375</v>
      </c>
      <c r="F56" s="24" t="s">
        <v>320</v>
      </c>
      <c r="G56" s="4" t="s">
        <v>376</v>
      </c>
      <c r="H56" s="5">
        <v>330000000</v>
      </c>
      <c r="I56" s="6"/>
      <c r="J56" s="11"/>
      <c r="K56" s="6" t="s">
        <v>282</v>
      </c>
      <c r="L56" s="11"/>
      <c r="M56" s="6" t="s">
        <v>89</v>
      </c>
      <c r="N56" s="7">
        <v>1</v>
      </c>
      <c r="O56" s="12" t="s">
        <v>377</v>
      </c>
      <c r="P56" s="8" t="s">
        <v>378</v>
      </c>
      <c r="Q56" s="9" t="s">
        <v>29</v>
      </c>
      <c r="R56" s="13" t="s">
        <v>52</v>
      </c>
      <c r="S56" s="6" t="s">
        <v>379</v>
      </c>
      <c r="T56" s="79"/>
      <c r="U56" s="79"/>
      <c r="V56" s="79"/>
      <c r="W56" s="79"/>
      <c r="X56" s="79"/>
      <c r="Y56" s="79"/>
      <c r="Z56" s="79"/>
      <c r="AA56" s="79"/>
      <c r="AB56" s="79"/>
      <c r="AC56" s="79"/>
      <c r="AD56" s="79"/>
    </row>
    <row r="57" spans="1:30" s="83" customFormat="1" ht="92.25" customHeight="1" thickBot="1" x14ac:dyDescent="0.25">
      <c r="A57" s="81"/>
      <c r="B57" s="41" t="s">
        <v>380</v>
      </c>
      <c r="C57" s="41"/>
      <c r="D57" s="4" t="s">
        <v>381</v>
      </c>
      <c r="E57" s="6" t="s">
        <v>382</v>
      </c>
      <c r="F57" s="24" t="s">
        <v>320</v>
      </c>
      <c r="G57" s="4" t="s">
        <v>383</v>
      </c>
      <c r="H57" s="5">
        <v>1202015221</v>
      </c>
      <c r="I57" s="20">
        <v>584411084</v>
      </c>
      <c r="J57" s="82" t="s">
        <v>384</v>
      </c>
      <c r="K57" s="6" t="s">
        <v>282</v>
      </c>
      <c r="L57" s="11" t="s">
        <v>385</v>
      </c>
      <c r="M57" s="6" t="s">
        <v>59</v>
      </c>
      <c r="N57" s="7">
        <v>1</v>
      </c>
      <c r="O57" s="12" t="s">
        <v>386</v>
      </c>
      <c r="P57" s="8" t="s">
        <v>378</v>
      </c>
      <c r="Q57" s="9" t="s">
        <v>29</v>
      </c>
      <c r="R57" s="13" t="s">
        <v>52</v>
      </c>
      <c r="S57" s="4" t="s">
        <v>387</v>
      </c>
      <c r="T57" s="81"/>
      <c r="U57" s="81"/>
      <c r="V57" s="81"/>
      <c r="W57" s="81"/>
      <c r="X57" s="81"/>
      <c r="Y57" s="81"/>
      <c r="Z57" s="81"/>
      <c r="AA57" s="81"/>
      <c r="AB57" s="81"/>
      <c r="AC57" s="81"/>
      <c r="AD57" s="81"/>
    </row>
    <row r="58" spans="1:30" s="80" customFormat="1" ht="85.5" customHeight="1" thickBot="1" x14ac:dyDescent="0.25">
      <c r="A58" s="79"/>
      <c r="B58" s="14" t="s">
        <v>388</v>
      </c>
      <c r="C58" s="14"/>
      <c r="D58" s="4" t="s">
        <v>389</v>
      </c>
      <c r="E58" s="26" t="s">
        <v>390</v>
      </c>
      <c r="F58" s="24" t="s">
        <v>320</v>
      </c>
      <c r="G58" s="4" t="s">
        <v>391</v>
      </c>
      <c r="H58" s="5">
        <v>330000000</v>
      </c>
      <c r="I58" s="5" t="s">
        <v>392</v>
      </c>
      <c r="J58" s="11"/>
      <c r="K58" s="6" t="s">
        <v>282</v>
      </c>
      <c r="L58" s="11" t="s">
        <v>393</v>
      </c>
      <c r="M58" s="6" t="s">
        <v>59</v>
      </c>
      <c r="N58" s="7">
        <v>1</v>
      </c>
      <c r="O58" s="12" t="s">
        <v>394</v>
      </c>
      <c r="P58" s="8" t="s">
        <v>378</v>
      </c>
      <c r="Q58" s="9" t="s">
        <v>29</v>
      </c>
      <c r="R58" s="10"/>
      <c r="S58" s="6" t="s">
        <v>395</v>
      </c>
      <c r="T58" s="79"/>
      <c r="U58" s="79"/>
      <c r="V58" s="79"/>
      <c r="W58" s="79"/>
      <c r="X58" s="79"/>
      <c r="Y58" s="79"/>
      <c r="Z58" s="79"/>
      <c r="AA58" s="79"/>
      <c r="AB58" s="79"/>
      <c r="AC58" s="79"/>
      <c r="AD58" s="79"/>
    </row>
    <row r="59" spans="1:30" s="80" customFormat="1" ht="60" customHeight="1" thickBot="1" x14ac:dyDescent="0.25">
      <c r="A59" s="79"/>
      <c r="B59" s="41" t="s">
        <v>396</v>
      </c>
      <c r="C59" s="41"/>
      <c r="D59" s="4" t="s">
        <v>397</v>
      </c>
      <c r="E59" s="4" t="s">
        <v>398</v>
      </c>
      <c r="F59" s="24" t="s">
        <v>320</v>
      </c>
      <c r="G59" s="4" t="s">
        <v>399</v>
      </c>
      <c r="H59" s="5">
        <v>10123490</v>
      </c>
      <c r="I59" s="5"/>
      <c r="J59" s="11"/>
      <c r="K59" s="6" t="s">
        <v>400</v>
      </c>
      <c r="L59" s="11"/>
      <c r="M59" s="6" t="s">
        <v>401</v>
      </c>
      <c r="N59" s="7">
        <v>1</v>
      </c>
      <c r="O59" s="12" t="s">
        <v>402</v>
      </c>
      <c r="P59" s="8" t="s">
        <v>82</v>
      </c>
      <c r="Q59" s="9" t="s">
        <v>29</v>
      </c>
      <c r="R59" s="13" t="s">
        <v>52</v>
      </c>
      <c r="S59" s="6" t="s">
        <v>403</v>
      </c>
      <c r="T59" s="79"/>
      <c r="U59" s="79"/>
      <c r="V59" s="79"/>
      <c r="W59" s="79"/>
      <c r="X59" s="79"/>
      <c r="Y59" s="79"/>
      <c r="Z59" s="79"/>
      <c r="AA59" s="79"/>
      <c r="AB59" s="79"/>
      <c r="AC59" s="79"/>
      <c r="AD59" s="79"/>
    </row>
    <row r="60" spans="1:30" s="80" customFormat="1" ht="68.25" customHeight="1" thickBot="1" x14ac:dyDescent="0.25">
      <c r="A60" s="79"/>
      <c r="B60" s="14" t="s">
        <v>404</v>
      </c>
      <c r="C60" s="14"/>
      <c r="D60" s="4" t="s">
        <v>405</v>
      </c>
      <c r="E60" s="6" t="s">
        <v>406</v>
      </c>
      <c r="F60" s="4" t="s">
        <v>34</v>
      </c>
      <c r="G60" s="4" t="s">
        <v>407</v>
      </c>
      <c r="H60" s="5">
        <v>16500000</v>
      </c>
      <c r="I60" s="5">
        <v>8250000</v>
      </c>
      <c r="J60" s="11" t="s">
        <v>408</v>
      </c>
      <c r="K60" s="6" t="s">
        <v>331</v>
      </c>
      <c r="L60" s="6" t="s">
        <v>409</v>
      </c>
      <c r="M60" s="6" t="s">
        <v>59</v>
      </c>
      <c r="N60" s="7">
        <v>1</v>
      </c>
      <c r="O60" s="12" t="s">
        <v>410</v>
      </c>
      <c r="P60" s="8" t="s">
        <v>82</v>
      </c>
      <c r="Q60" s="9" t="s">
        <v>29</v>
      </c>
      <c r="R60" s="13" t="s">
        <v>52</v>
      </c>
      <c r="S60" s="6" t="s">
        <v>411</v>
      </c>
      <c r="T60" s="79"/>
      <c r="U60" s="79"/>
      <c r="V60" s="79"/>
      <c r="W60" s="79"/>
      <c r="X60" s="79"/>
      <c r="Y60" s="79"/>
      <c r="Z60" s="79"/>
      <c r="AA60" s="79"/>
      <c r="AB60" s="79"/>
      <c r="AC60" s="79"/>
      <c r="AD60" s="79"/>
    </row>
    <row r="61" spans="1:30" s="80" customFormat="1" ht="72" customHeight="1" thickBot="1" x14ac:dyDescent="0.25">
      <c r="A61" s="79"/>
      <c r="B61" s="14" t="s">
        <v>412</v>
      </c>
      <c r="C61" s="14"/>
      <c r="D61" s="4" t="s">
        <v>413</v>
      </c>
      <c r="E61" s="6" t="s">
        <v>414</v>
      </c>
      <c r="F61" s="4" t="s">
        <v>34</v>
      </c>
      <c r="G61" s="4" t="s">
        <v>415</v>
      </c>
      <c r="H61" s="5">
        <v>21150000</v>
      </c>
      <c r="I61" s="5"/>
      <c r="J61" s="11"/>
      <c r="K61" s="6" t="s">
        <v>416</v>
      </c>
      <c r="L61" s="6"/>
      <c r="M61" s="6" t="s">
        <v>401</v>
      </c>
      <c r="N61" s="7">
        <v>1</v>
      </c>
      <c r="O61" s="12" t="s">
        <v>417</v>
      </c>
      <c r="P61" s="8" t="s">
        <v>82</v>
      </c>
      <c r="Q61" s="9" t="s">
        <v>29</v>
      </c>
      <c r="R61" s="10"/>
      <c r="S61" s="6" t="s">
        <v>418</v>
      </c>
      <c r="T61" s="79"/>
      <c r="U61" s="79"/>
      <c r="V61" s="79"/>
      <c r="W61" s="79"/>
      <c r="X61" s="79"/>
      <c r="Y61" s="79"/>
      <c r="Z61" s="79"/>
      <c r="AA61" s="79"/>
      <c r="AB61" s="79"/>
      <c r="AC61" s="79"/>
      <c r="AD61" s="79"/>
    </row>
    <row r="62" spans="1:30" s="80" customFormat="1" ht="67.5" customHeight="1" thickBot="1" x14ac:dyDescent="0.25">
      <c r="A62" s="79"/>
      <c r="B62" s="14" t="s">
        <v>419</v>
      </c>
      <c r="C62" s="14"/>
      <c r="D62" s="4" t="s">
        <v>374</v>
      </c>
      <c r="E62" s="4" t="s">
        <v>420</v>
      </c>
      <c r="F62" s="24" t="s">
        <v>320</v>
      </c>
      <c r="G62" s="6" t="s">
        <v>421</v>
      </c>
      <c r="H62" s="5">
        <v>90000000</v>
      </c>
      <c r="I62" s="5"/>
      <c r="J62" s="11"/>
      <c r="K62" s="6" t="s">
        <v>370</v>
      </c>
      <c r="L62" s="11"/>
      <c r="M62" s="4" t="s">
        <v>401</v>
      </c>
      <c r="N62" s="7">
        <v>1</v>
      </c>
      <c r="O62" s="12" t="s">
        <v>422</v>
      </c>
      <c r="P62" s="8" t="s">
        <v>82</v>
      </c>
      <c r="Q62" s="9" t="s">
        <v>29</v>
      </c>
      <c r="R62" s="10"/>
      <c r="S62" s="6" t="s">
        <v>423</v>
      </c>
      <c r="T62" s="79"/>
      <c r="U62" s="79"/>
      <c r="V62" s="79"/>
      <c r="W62" s="79"/>
      <c r="X62" s="79"/>
      <c r="Y62" s="79"/>
      <c r="Z62" s="79"/>
      <c r="AA62" s="79"/>
      <c r="AB62" s="79"/>
      <c r="AC62" s="79"/>
      <c r="AD62" s="79"/>
    </row>
    <row r="63" spans="1:30" s="80" customFormat="1" ht="60" customHeight="1" thickBot="1" x14ac:dyDescent="0.25">
      <c r="A63" s="79"/>
      <c r="B63" s="14" t="s">
        <v>424</v>
      </c>
      <c r="C63" s="14"/>
      <c r="D63" s="4" t="s">
        <v>425</v>
      </c>
      <c r="E63" s="27" t="s">
        <v>426</v>
      </c>
      <c r="F63" s="28" t="s">
        <v>241</v>
      </c>
      <c r="G63" s="6" t="s">
        <v>427</v>
      </c>
      <c r="H63" s="5">
        <v>60593806</v>
      </c>
      <c r="I63" s="5"/>
      <c r="J63" s="6"/>
      <c r="K63" s="6" t="s">
        <v>385</v>
      </c>
      <c r="L63" s="11"/>
      <c r="M63" s="6" t="s">
        <v>97</v>
      </c>
      <c r="N63" s="7">
        <v>1</v>
      </c>
      <c r="O63" s="12" t="s">
        <v>428</v>
      </c>
      <c r="P63" s="8" t="s">
        <v>82</v>
      </c>
      <c r="Q63" s="9" t="s">
        <v>29</v>
      </c>
      <c r="R63" s="13" t="s">
        <v>52</v>
      </c>
      <c r="S63" s="6" t="s">
        <v>429</v>
      </c>
      <c r="T63" s="79"/>
      <c r="U63" s="79"/>
      <c r="V63" s="79"/>
      <c r="W63" s="79"/>
      <c r="X63" s="79"/>
      <c r="Y63" s="79"/>
      <c r="Z63" s="79"/>
      <c r="AA63" s="79"/>
      <c r="AB63" s="79"/>
      <c r="AC63" s="79"/>
      <c r="AD63" s="79"/>
    </row>
    <row r="64" spans="1:30" s="80" customFormat="1" ht="106.5" customHeight="1" thickBot="1" x14ac:dyDescent="0.25">
      <c r="A64" s="79"/>
      <c r="B64" s="41" t="s">
        <v>430</v>
      </c>
      <c r="C64" s="41"/>
      <c r="D64" s="4" t="s">
        <v>431</v>
      </c>
      <c r="E64" s="6" t="s">
        <v>432</v>
      </c>
      <c r="F64" s="4" t="s">
        <v>433</v>
      </c>
      <c r="G64" s="6" t="s">
        <v>434</v>
      </c>
      <c r="H64" s="5">
        <v>595000000</v>
      </c>
      <c r="I64" s="5"/>
      <c r="J64" s="11"/>
      <c r="K64" s="6" t="s">
        <v>282</v>
      </c>
      <c r="L64" s="11" t="s">
        <v>385</v>
      </c>
      <c r="M64" s="6" t="s">
        <v>59</v>
      </c>
      <c r="N64" s="7">
        <v>1</v>
      </c>
      <c r="O64" s="12" t="s">
        <v>435</v>
      </c>
      <c r="P64" s="8" t="s">
        <v>436</v>
      </c>
      <c r="Q64" s="9" t="s">
        <v>29</v>
      </c>
      <c r="R64" s="10"/>
      <c r="S64" s="6" t="s">
        <v>437</v>
      </c>
      <c r="T64" s="79"/>
      <c r="U64" s="79"/>
      <c r="V64" s="79"/>
      <c r="W64" s="79"/>
      <c r="X64" s="79"/>
      <c r="Y64" s="79"/>
      <c r="Z64" s="79"/>
      <c r="AA64" s="79"/>
      <c r="AB64" s="79"/>
      <c r="AC64" s="79"/>
      <c r="AD64" s="79"/>
    </row>
    <row r="65" spans="1:49" s="80" customFormat="1" ht="74.25" customHeight="1" thickBot="1" x14ac:dyDescent="0.25">
      <c r="A65" s="79"/>
      <c r="B65" s="41" t="s">
        <v>438</v>
      </c>
      <c r="C65" s="41"/>
      <c r="D65" s="4" t="s">
        <v>439</v>
      </c>
      <c r="E65" s="6" t="s">
        <v>440</v>
      </c>
      <c r="F65" s="4" t="s">
        <v>34</v>
      </c>
      <c r="G65" s="6" t="s">
        <v>441</v>
      </c>
      <c r="H65" s="5">
        <v>35000000</v>
      </c>
      <c r="I65" s="5"/>
      <c r="J65" s="11"/>
      <c r="K65" s="6" t="s">
        <v>442</v>
      </c>
      <c r="L65" s="6"/>
      <c r="M65" s="6" t="s">
        <v>74</v>
      </c>
      <c r="N65" s="7">
        <v>1</v>
      </c>
      <c r="O65" s="12" t="s">
        <v>443</v>
      </c>
      <c r="P65" s="8" t="s">
        <v>82</v>
      </c>
      <c r="Q65" s="9" t="s">
        <v>29</v>
      </c>
      <c r="R65" s="13" t="s">
        <v>52</v>
      </c>
      <c r="S65" s="6" t="s">
        <v>444</v>
      </c>
      <c r="T65" s="79"/>
      <c r="U65" s="79"/>
      <c r="V65" s="79"/>
      <c r="W65" s="79"/>
      <c r="X65" s="79"/>
      <c r="Y65" s="79"/>
      <c r="Z65" s="79"/>
      <c r="AA65" s="79"/>
      <c r="AB65" s="79"/>
      <c r="AC65" s="79"/>
      <c r="AD65" s="79"/>
    </row>
    <row r="66" spans="1:49" s="80" customFormat="1" ht="69.75" customHeight="1" thickBot="1" x14ac:dyDescent="0.25">
      <c r="A66" s="79"/>
      <c r="B66" s="41" t="s">
        <v>445</v>
      </c>
      <c r="C66" s="41"/>
      <c r="D66" s="4" t="s">
        <v>446</v>
      </c>
      <c r="E66" s="29" t="s">
        <v>447</v>
      </c>
      <c r="F66" s="4" t="s">
        <v>34</v>
      </c>
      <c r="G66" s="4" t="s">
        <v>448</v>
      </c>
      <c r="H66" s="5">
        <v>16200000</v>
      </c>
      <c r="I66" s="5"/>
      <c r="J66" s="11"/>
      <c r="K66" s="6" t="s">
        <v>442</v>
      </c>
      <c r="L66" s="11"/>
      <c r="M66" s="6" t="s">
        <v>74</v>
      </c>
      <c r="N66" s="7">
        <v>1</v>
      </c>
      <c r="O66" s="12" t="s">
        <v>449</v>
      </c>
      <c r="P66" s="8" t="s">
        <v>82</v>
      </c>
      <c r="Q66" s="9" t="s">
        <v>29</v>
      </c>
      <c r="R66" s="13" t="s">
        <v>52</v>
      </c>
      <c r="S66" s="6" t="s">
        <v>450</v>
      </c>
      <c r="T66" s="79"/>
      <c r="U66" s="79"/>
      <c r="V66" s="79"/>
      <c r="W66" s="79"/>
      <c r="X66" s="79"/>
      <c r="Y66" s="79"/>
      <c r="Z66" s="79"/>
      <c r="AA66" s="79"/>
      <c r="AB66" s="79"/>
      <c r="AC66" s="79"/>
      <c r="AD66" s="79"/>
    </row>
    <row r="67" spans="1:49" s="80" customFormat="1" ht="65.25" customHeight="1" thickBot="1" x14ac:dyDescent="0.25">
      <c r="A67" s="79"/>
      <c r="B67" s="14" t="s">
        <v>451</v>
      </c>
      <c r="C67" s="14"/>
      <c r="D67" s="4" t="s">
        <v>452</v>
      </c>
      <c r="E67" s="6" t="s">
        <v>453</v>
      </c>
      <c r="F67" s="4" t="s">
        <v>34</v>
      </c>
      <c r="G67" s="5" t="s">
        <v>454</v>
      </c>
      <c r="H67" s="5">
        <v>11000000</v>
      </c>
      <c r="I67" s="5"/>
      <c r="J67" s="11"/>
      <c r="K67" s="6" t="s">
        <v>370</v>
      </c>
      <c r="L67" s="11"/>
      <c r="M67" s="6" t="s">
        <v>74</v>
      </c>
      <c r="N67" s="7">
        <v>1</v>
      </c>
      <c r="O67" s="12" t="s">
        <v>455</v>
      </c>
      <c r="P67" s="8" t="s">
        <v>82</v>
      </c>
      <c r="Q67" s="9" t="s">
        <v>29</v>
      </c>
      <c r="R67" s="10"/>
      <c r="S67" s="6" t="s">
        <v>456</v>
      </c>
      <c r="T67" s="79"/>
      <c r="U67" s="79"/>
      <c r="V67" s="79"/>
      <c r="W67" s="79"/>
      <c r="X67" s="79"/>
      <c r="Y67" s="79"/>
      <c r="Z67" s="79"/>
      <c r="AA67" s="79"/>
      <c r="AB67" s="79"/>
      <c r="AC67" s="79"/>
      <c r="AD67" s="79"/>
    </row>
    <row r="68" spans="1:49" s="80" customFormat="1" ht="58.5" customHeight="1" thickBot="1" x14ac:dyDescent="0.25">
      <c r="A68" s="79"/>
      <c r="B68" s="14" t="s">
        <v>457</v>
      </c>
      <c r="C68" s="14"/>
      <c r="D68" s="4" t="s">
        <v>458</v>
      </c>
      <c r="E68" s="30" t="s">
        <v>459</v>
      </c>
      <c r="F68" s="24" t="s">
        <v>320</v>
      </c>
      <c r="G68" s="4" t="s">
        <v>460</v>
      </c>
      <c r="H68" s="5">
        <v>12036000</v>
      </c>
      <c r="I68" s="5"/>
      <c r="J68" s="11"/>
      <c r="K68" s="6" t="s">
        <v>461</v>
      </c>
      <c r="L68" s="6"/>
      <c r="M68" s="6" t="s">
        <v>89</v>
      </c>
      <c r="N68" s="7">
        <v>1</v>
      </c>
      <c r="O68" s="12" t="s">
        <v>462</v>
      </c>
      <c r="P68" s="8" t="s">
        <v>82</v>
      </c>
      <c r="Q68" s="9" t="s">
        <v>29</v>
      </c>
      <c r="R68" s="10" t="s">
        <v>52</v>
      </c>
      <c r="S68" s="6" t="s">
        <v>463</v>
      </c>
      <c r="T68" s="79"/>
      <c r="U68" s="79"/>
      <c r="V68" s="79"/>
      <c r="W68" s="79"/>
      <c r="X68" s="79"/>
      <c r="Y68" s="79"/>
      <c r="Z68" s="79"/>
      <c r="AA68" s="79"/>
      <c r="AB68" s="79"/>
      <c r="AC68" s="79"/>
      <c r="AD68" s="79"/>
    </row>
    <row r="69" spans="1:49" s="80" customFormat="1" ht="59.25" customHeight="1" thickBot="1" x14ac:dyDescent="0.25">
      <c r="A69" s="79"/>
      <c r="B69" s="14" t="s">
        <v>464</v>
      </c>
      <c r="C69" s="14"/>
      <c r="D69" s="4" t="s">
        <v>465</v>
      </c>
      <c r="E69" s="6" t="s">
        <v>466</v>
      </c>
      <c r="F69" s="21" t="s">
        <v>241</v>
      </c>
      <c r="G69" s="4" t="s">
        <v>467</v>
      </c>
      <c r="H69" s="5">
        <v>3126936776</v>
      </c>
      <c r="I69" s="20"/>
      <c r="J69" s="11"/>
      <c r="K69" s="6" t="s">
        <v>468</v>
      </c>
      <c r="L69" s="6"/>
      <c r="M69" s="4" t="s">
        <v>253</v>
      </c>
      <c r="N69" s="7">
        <v>1</v>
      </c>
      <c r="O69" s="12" t="s">
        <v>469</v>
      </c>
      <c r="P69" s="31" t="s">
        <v>470</v>
      </c>
      <c r="Q69" s="9" t="s">
        <v>471</v>
      </c>
      <c r="R69" s="10"/>
      <c r="S69" s="6" t="s">
        <v>472</v>
      </c>
      <c r="T69" s="79"/>
      <c r="U69" s="79"/>
      <c r="V69" s="79"/>
      <c r="W69" s="79"/>
      <c r="X69" s="79"/>
      <c r="Y69" s="79"/>
      <c r="Z69" s="79"/>
      <c r="AA69" s="79"/>
      <c r="AB69" s="79"/>
      <c r="AC69" s="79"/>
      <c r="AD69" s="79"/>
    </row>
    <row r="70" spans="1:49" s="80" customFormat="1" ht="70.5" customHeight="1" thickBot="1" x14ac:dyDescent="0.25">
      <c r="A70" s="79"/>
      <c r="B70" s="14" t="s">
        <v>473</v>
      </c>
      <c r="C70" s="14"/>
      <c r="D70" s="4" t="s">
        <v>474</v>
      </c>
      <c r="E70" s="32" t="s">
        <v>475</v>
      </c>
      <c r="F70" s="4" t="s">
        <v>34</v>
      </c>
      <c r="G70" s="4" t="s">
        <v>476</v>
      </c>
      <c r="H70" s="20">
        <v>157499975</v>
      </c>
      <c r="I70" s="20"/>
      <c r="J70" s="82"/>
      <c r="K70" s="6" t="s">
        <v>331</v>
      </c>
      <c r="L70" s="11"/>
      <c r="M70" s="4" t="s">
        <v>346</v>
      </c>
      <c r="N70" s="7">
        <v>1</v>
      </c>
      <c r="O70" s="12" t="s">
        <v>477</v>
      </c>
      <c r="P70" s="8" t="s">
        <v>82</v>
      </c>
      <c r="Q70" s="9" t="s">
        <v>29</v>
      </c>
      <c r="R70" s="13" t="s">
        <v>52</v>
      </c>
      <c r="S70" s="18" t="s">
        <v>478</v>
      </c>
      <c r="T70" s="79"/>
      <c r="U70" s="79"/>
      <c r="V70" s="79"/>
      <c r="W70" s="79"/>
      <c r="X70" s="79"/>
      <c r="Y70" s="79"/>
      <c r="Z70" s="79"/>
      <c r="AA70" s="79"/>
      <c r="AB70" s="79"/>
      <c r="AC70" s="79"/>
      <c r="AD70" s="79"/>
    </row>
    <row r="71" spans="1:49" s="80" customFormat="1" ht="71.25" customHeight="1" thickBot="1" x14ac:dyDescent="0.25">
      <c r="A71" s="79"/>
      <c r="B71" s="14" t="s">
        <v>479</v>
      </c>
      <c r="C71" s="14"/>
      <c r="D71" s="4" t="s">
        <v>480</v>
      </c>
      <c r="E71" s="4" t="s">
        <v>481</v>
      </c>
      <c r="F71" s="24" t="s">
        <v>320</v>
      </c>
      <c r="G71" s="4" t="s">
        <v>482</v>
      </c>
      <c r="H71" s="20">
        <v>8000000</v>
      </c>
      <c r="I71" s="5"/>
      <c r="J71" s="82"/>
      <c r="K71" s="6" t="s">
        <v>370</v>
      </c>
      <c r="L71" s="82"/>
      <c r="M71" s="4" t="s">
        <v>401</v>
      </c>
      <c r="N71" s="7">
        <v>1</v>
      </c>
      <c r="O71" s="12" t="s">
        <v>483</v>
      </c>
      <c r="P71" s="8" t="s">
        <v>82</v>
      </c>
      <c r="Q71" s="9" t="s">
        <v>29</v>
      </c>
      <c r="R71" s="9"/>
      <c r="S71" s="6" t="s">
        <v>484</v>
      </c>
      <c r="T71" s="79"/>
      <c r="U71" s="79"/>
      <c r="V71" s="79"/>
      <c r="W71" s="79"/>
      <c r="X71" s="79"/>
      <c r="Y71" s="79"/>
      <c r="Z71" s="79"/>
      <c r="AA71" s="79"/>
      <c r="AB71" s="79"/>
      <c r="AC71" s="79"/>
      <c r="AD71" s="79"/>
    </row>
    <row r="72" spans="1:49" s="80" customFormat="1" ht="63.75" customHeight="1" thickBot="1" x14ac:dyDescent="0.25">
      <c r="A72" s="79"/>
      <c r="B72" s="14" t="s">
        <v>485</v>
      </c>
      <c r="C72" s="14"/>
      <c r="D72" s="6" t="s">
        <v>486</v>
      </c>
      <c r="E72" s="4" t="s">
        <v>487</v>
      </c>
      <c r="F72" s="4" t="s">
        <v>304</v>
      </c>
      <c r="G72" s="4" t="s">
        <v>488</v>
      </c>
      <c r="H72" s="20">
        <v>630000</v>
      </c>
      <c r="I72" s="5"/>
      <c r="J72" s="82"/>
      <c r="K72" s="6" t="s">
        <v>489</v>
      </c>
      <c r="L72" s="82"/>
      <c r="M72" s="6" t="s">
        <v>130</v>
      </c>
      <c r="N72" s="7">
        <v>1</v>
      </c>
      <c r="O72" s="12" t="s">
        <v>490</v>
      </c>
      <c r="P72" s="8" t="s">
        <v>82</v>
      </c>
      <c r="Q72" s="9" t="s">
        <v>29</v>
      </c>
      <c r="R72" s="10"/>
      <c r="S72" s="33" t="s">
        <v>491</v>
      </c>
      <c r="T72" s="79"/>
      <c r="U72" s="79"/>
      <c r="V72" s="79"/>
      <c r="W72" s="79"/>
      <c r="X72" s="79"/>
      <c r="Y72" s="79"/>
      <c r="Z72" s="79"/>
      <c r="AA72" s="79"/>
      <c r="AB72" s="79"/>
      <c r="AC72" s="79"/>
      <c r="AD72" s="79"/>
    </row>
    <row r="73" spans="1:49" s="80" customFormat="1" ht="62.25" customHeight="1" thickBot="1" x14ac:dyDescent="0.25">
      <c r="A73" s="79"/>
      <c r="B73" s="14" t="s">
        <v>492</v>
      </c>
      <c r="C73" s="14"/>
      <c r="D73" s="4" t="s">
        <v>493</v>
      </c>
      <c r="E73" s="4" t="s">
        <v>494</v>
      </c>
      <c r="F73" s="4" t="s">
        <v>34</v>
      </c>
      <c r="G73" s="4" t="s">
        <v>495</v>
      </c>
      <c r="H73" s="20">
        <v>50039999</v>
      </c>
      <c r="I73" s="82"/>
      <c r="J73" s="82"/>
      <c r="K73" s="6" t="s">
        <v>496</v>
      </c>
      <c r="L73" s="82"/>
      <c r="M73" s="4" t="s">
        <v>401</v>
      </c>
      <c r="N73" s="7">
        <v>1</v>
      </c>
      <c r="O73" s="12" t="s">
        <v>497</v>
      </c>
      <c r="P73" s="8" t="s">
        <v>82</v>
      </c>
      <c r="Q73" s="9" t="s">
        <v>29</v>
      </c>
      <c r="R73" s="13" t="s">
        <v>52</v>
      </c>
      <c r="S73" s="6" t="s">
        <v>498</v>
      </c>
      <c r="T73" s="79"/>
      <c r="U73" s="79"/>
      <c r="V73" s="79"/>
      <c r="W73" s="79"/>
      <c r="X73" s="79"/>
      <c r="Y73" s="79"/>
      <c r="Z73" s="79"/>
      <c r="AA73" s="79"/>
      <c r="AB73" s="79"/>
      <c r="AC73" s="79"/>
      <c r="AD73" s="79"/>
    </row>
    <row r="74" spans="1:49" s="80" customFormat="1" ht="63" customHeight="1" thickBot="1" x14ac:dyDescent="0.25">
      <c r="A74" s="79"/>
      <c r="B74" s="14" t="s">
        <v>499</v>
      </c>
      <c r="C74" s="14"/>
      <c r="D74" s="4" t="s">
        <v>500</v>
      </c>
      <c r="E74" s="4" t="s">
        <v>501</v>
      </c>
      <c r="F74" s="4" t="s">
        <v>34</v>
      </c>
      <c r="G74" s="4" t="s">
        <v>502</v>
      </c>
      <c r="H74" s="20">
        <v>12239150</v>
      </c>
      <c r="I74" s="20"/>
      <c r="J74" s="4"/>
      <c r="K74" s="6" t="s">
        <v>503</v>
      </c>
      <c r="L74" s="4"/>
      <c r="M74" s="4" t="s">
        <v>401</v>
      </c>
      <c r="N74" s="7">
        <v>1</v>
      </c>
      <c r="O74" s="12" t="s">
        <v>504</v>
      </c>
      <c r="P74" s="8" t="s">
        <v>82</v>
      </c>
      <c r="Q74" s="9" t="s">
        <v>29</v>
      </c>
      <c r="R74" s="13" t="s">
        <v>52</v>
      </c>
      <c r="S74" s="6" t="s">
        <v>505</v>
      </c>
      <c r="T74" s="79"/>
      <c r="U74" s="79"/>
      <c r="V74" s="79"/>
      <c r="W74" s="79"/>
      <c r="X74" s="79"/>
      <c r="Y74" s="79"/>
      <c r="Z74" s="79"/>
      <c r="AA74" s="79"/>
      <c r="AB74" s="79"/>
      <c r="AC74" s="79"/>
      <c r="AD74" s="79"/>
    </row>
    <row r="75" spans="1:49" s="80" customFormat="1" ht="71.25" customHeight="1" thickBot="1" x14ac:dyDescent="0.25">
      <c r="A75" s="79"/>
      <c r="B75" s="14" t="s">
        <v>506</v>
      </c>
      <c r="C75" s="14"/>
      <c r="D75" s="4" t="s">
        <v>507</v>
      </c>
      <c r="E75" s="4" t="s">
        <v>508</v>
      </c>
      <c r="F75" s="17" t="s">
        <v>95</v>
      </c>
      <c r="G75" s="4" t="s">
        <v>509</v>
      </c>
      <c r="H75" s="20">
        <v>346383809</v>
      </c>
      <c r="I75" s="20"/>
      <c r="J75" s="4"/>
      <c r="K75" s="6" t="s">
        <v>252</v>
      </c>
      <c r="L75" s="11"/>
      <c r="M75" s="4" t="s">
        <v>510</v>
      </c>
      <c r="N75" s="7">
        <v>1</v>
      </c>
      <c r="O75" s="12" t="s">
        <v>511</v>
      </c>
      <c r="P75" s="8" t="s">
        <v>512</v>
      </c>
      <c r="Q75" s="9" t="s">
        <v>513</v>
      </c>
      <c r="R75" s="10"/>
      <c r="S75" s="6" t="s">
        <v>514</v>
      </c>
      <c r="T75" s="79"/>
      <c r="U75" s="79"/>
      <c r="V75" s="79"/>
      <c r="W75" s="79"/>
      <c r="X75" s="79"/>
      <c r="Y75" s="79"/>
      <c r="Z75" s="79"/>
      <c r="AA75" s="79"/>
      <c r="AB75" s="79"/>
      <c r="AC75" s="79"/>
      <c r="AD75" s="79"/>
    </row>
    <row r="76" spans="1:49" s="80" customFormat="1" ht="59.25" customHeight="1" thickBot="1" x14ac:dyDescent="0.25">
      <c r="A76" s="79"/>
      <c r="B76" s="41" t="s">
        <v>515</v>
      </c>
      <c r="C76" s="41"/>
      <c r="D76" s="6" t="s">
        <v>516</v>
      </c>
      <c r="E76" s="6" t="s">
        <v>517</v>
      </c>
      <c r="F76" s="24" t="s">
        <v>320</v>
      </c>
      <c r="G76" s="4" t="s">
        <v>518</v>
      </c>
      <c r="H76" s="5">
        <v>100000000</v>
      </c>
      <c r="I76" s="20"/>
      <c r="J76" s="11"/>
      <c r="K76" s="6" t="s">
        <v>489</v>
      </c>
      <c r="L76" s="11"/>
      <c r="M76" s="4" t="s">
        <v>67</v>
      </c>
      <c r="N76" s="7">
        <v>1</v>
      </c>
      <c r="O76" s="12" t="s">
        <v>519</v>
      </c>
      <c r="P76" s="8" t="s">
        <v>82</v>
      </c>
      <c r="Q76" s="9" t="s">
        <v>29</v>
      </c>
      <c r="R76" s="10"/>
      <c r="S76" s="6" t="s">
        <v>520</v>
      </c>
      <c r="T76" s="79"/>
      <c r="U76" s="79"/>
      <c r="V76" s="79"/>
      <c r="W76" s="79"/>
      <c r="X76" s="79"/>
      <c r="Y76" s="79"/>
      <c r="Z76" s="79"/>
      <c r="AA76" s="79"/>
      <c r="AB76" s="79"/>
      <c r="AC76" s="79"/>
      <c r="AD76" s="79"/>
    </row>
    <row r="77" spans="1:49" s="83" customFormat="1" ht="48.75" customHeight="1" thickBot="1" x14ac:dyDescent="0.25">
      <c r="A77" s="81"/>
      <c r="B77" s="14" t="s">
        <v>521</v>
      </c>
      <c r="C77" s="14"/>
      <c r="D77" s="4" t="s">
        <v>522</v>
      </c>
      <c r="E77" s="4" t="s">
        <v>523</v>
      </c>
      <c r="F77" s="24" t="s">
        <v>320</v>
      </c>
      <c r="G77" s="6" t="s">
        <v>524</v>
      </c>
      <c r="H77" s="20">
        <v>4100000</v>
      </c>
      <c r="I77" s="5"/>
      <c r="J77" s="82"/>
      <c r="K77" s="6" t="s">
        <v>400</v>
      </c>
      <c r="L77" s="82"/>
      <c r="M77" s="4" t="s">
        <v>401</v>
      </c>
      <c r="N77" s="7">
        <v>1</v>
      </c>
      <c r="O77" s="12" t="s">
        <v>525</v>
      </c>
      <c r="P77" s="8" t="s">
        <v>82</v>
      </c>
      <c r="Q77" s="9" t="s">
        <v>29</v>
      </c>
      <c r="R77" s="13" t="s">
        <v>52</v>
      </c>
      <c r="S77" s="4" t="s">
        <v>526</v>
      </c>
      <c r="T77" s="81"/>
      <c r="U77" s="81"/>
      <c r="V77" s="81"/>
      <c r="W77" s="81"/>
      <c r="X77" s="81"/>
      <c r="Y77" s="81"/>
      <c r="Z77" s="81"/>
      <c r="AA77" s="81"/>
      <c r="AB77" s="81"/>
      <c r="AC77" s="81"/>
      <c r="AD77" s="81"/>
    </row>
    <row r="78" spans="1:49" s="83" customFormat="1" ht="75.75" customHeight="1" thickBot="1" x14ac:dyDescent="0.25">
      <c r="A78" s="81"/>
      <c r="B78" s="14" t="s">
        <v>527</v>
      </c>
      <c r="C78" s="14"/>
      <c r="D78" s="4" t="s">
        <v>528</v>
      </c>
      <c r="E78" s="4" t="s">
        <v>529</v>
      </c>
      <c r="F78" s="21" t="s">
        <v>241</v>
      </c>
      <c r="G78" s="4" t="s">
        <v>530</v>
      </c>
      <c r="H78" s="20">
        <v>584457069</v>
      </c>
      <c r="I78" s="20"/>
      <c r="J78" s="82"/>
      <c r="K78" s="6" t="s">
        <v>331</v>
      </c>
      <c r="L78" s="82"/>
      <c r="M78" s="4" t="s">
        <v>531</v>
      </c>
      <c r="N78" s="7">
        <v>1</v>
      </c>
      <c r="O78" s="12" t="s">
        <v>532</v>
      </c>
      <c r="P78" s="8" t="s">
        <v>533</v>
      </c>
      <c r="Q78" s="9" t="s">
        <v>534</v>
      </c>
      <c r="R78" s="13" t="s">
        <v>52</v>
      </c>
      <c r="S78" s="4" t="s">
        <v>535</v>
      </c>
      <c r="T78" s="81"/>
      <c r="U78" s="81"/>
      <c r="V78" s="81"/>
      <c r="W78" s="81"/>
      <c r="X78" s="81"/>
      <c r="Y78" s="81"/>
      <c r="Z78" s="81"/>
      <c r="AA78" s="81"/>
      <c r="AB78" s="81"/>
      <c r="AC78" s="81"/>
      <c r="AD78" s="81"/>
    </row>
    <row r="79" spans="1:49" s="84" customFormat="1" ht="71.25" customHeight="1" thickBot="1" x14ac:dyDescent="0.25">
      <c r="A79" s="81"/>
      <c r="B79" s="41" t="s">
        <v>536</v>
      </c>
      <c r="C79" s="41"/>
      <c r="D79" s="4" t="s">
        <v>537</v>
      </c>
      <c r="E79" s="4" t="s">
        <v>538</v>
      </c>
      <c r="F79" s="4" t="s">
        <v>34</v>
      </c>
      <c r="G79" s="4" t="s">
        <v>539</v>
      </c>
      <c r="H79" s="20">
        <v>247499161</v>
      </c>
      <c r="I79" s="20"/>
      <c r="J79" s="4"/>
      <c r="K79" s="6" t="s">
        <v>331</v>
      </c>
      <c r="L79" s="82"/>
      <c r="M79" s="4" t="s">
        <v>346</v>
      </c>
      <c r="N79" s="7">
        <v>1</v>
      </c>
      <c r="O79" s="12" t="s">
        <v>540</v>
      </c>
      <c r="P79" s="8" t="s">
        <v>82</v>
      </c>
      <c r="Q79" s="9" t="s">
        <v>29</v>
      </c>
      <c r="R79" s="10"/>
      <c r="S79" s="34" t="s">
        <v>541</v>
      </c>
      <c r="T79" s="81"/>
      <c r="U79" s="81"/>
      <c r="V79" s="81"/>
      <c r="W79" s="81"/>
      <c r="X79" s="81"/>
      <c r="Y79" s="81"/>
      <c r="Z79" s="81"/>
      <c r="AA79" s="81"/>
      <c r="AB79" s="81"/>
      <c r="AC79" s="81"/>
      <c r="AD79" s="81"/>
      <c r="AE79" s="83"/>
      <c r="AF79" s="83"/>
      <c r="AG79" s="83"/>
      <c r="AH79" s="83"/>
      <c r="AI79" s="83"/>
      <c r="AJ79" s="83"/>
      <c r="AK79" s="83"/>
      <c r="AL79" s="83"/>
      <c r="AM79" s="83"/>
      <c r="AN79" s="83"/>
      <c r="AO79" s="83"/>
      <c r="AP79" s="83"/>
      <c r="AQ79" s="83"/>
      <c r="AR79" s="83"/>
      <c r="AS79" s="83"/>
      <c r="AT79" s="83"/>
      <c r="AU79" s="83"/>
      <c r="AV79" s="83"/>
      <c r="AW79" s="83"/>
    </row>
    <row r="80" spans="1:49" s="84" customFormat="1" ht="105.75" customHeight="1" thickBot="1" x14ac:dyDescent="0.25">
      <c r="A80" s="81"/>
      <c r="B80" s="41" t="s">
        <v>542</v>
      </c>
      <c r="C80" s="41"/>
      <c r="D80" s="4" t="s">
        <v>543</v>
      </c>
      <c r="E80" s="4" t="s">
        <v>544</v>
      </c>
      <c r="F80" s="17" t="s">
        <v>95</v>
      </c>
      <c r="G80" s="4" t="s">
        <v>545</v>
      </c>
      <c r="H80" s="20">
        <v>74290156</v>
      </c>
      <c r="I80" s="20"/>
      <c r="J80" s="4"/>
      <c r="K80" s="6" t="s">
        <v>546</v>
      </c>
      <c r="L80" s="82"/>
      <c r="M80" s="4" t="s">
        <v>510</v>
      </c>
      <c r="N80" s="7">
        <v>1</v>
      </c>
      <c r="O80" s="12" t="s">
        <v>547</v>
      </c>
      <c r="P80" s="8" t="s">
        <v>82</v>
      </c>
      <c r="Q80" s="9" t="s">
        <v>548</v>
      </c>
      <c r="R80" s="13" t="s">
        <v>52</v>
      </c>
      <c r="S80" s="34" t="s">
        <v>549</v>
      </c>
      <c r="T80" s="81"/>
      <c r="U80" s="81"/>
      <c r="V80" s="81"/>
      <c r="W80" s="81"/>
      <c r="X80" s="81"/>
      <c r="Y80" s="81"/>
      <c r="Z80" s="81"/>
      <c r="AA80" s="81"/>
      <c r="AB80" s="81"/>
      <c r="AC80" s="81"/>
      <c r="AD80" s="81"/>
      <c r="AE80" s="83"/>
      <c r="AF80" s="83"/>
      <c r="AG80" s="83"/>
      <c r="AH80" s="83"/>
      <c r="AI80" s="83"/>
      <c r="AJ80" s="83"/>
      <c r="AK80" s="83"/>
      <c r="AL80" s="83"/>
      <c r="AM80" s="83"/>
      <c r="AN80" s="83"/>
      <c r="AO80" s="83"/>
      <c r="AP80" s="83"/>
      <c r="AQ80" s="83"/>
      <c r="AR80" s="83"/>
      <c r="AS80" s="83"/>
      <c r="AT80" s="83"/>
      <c r="AU80" s="83"/>
      <c r="AV80" s="83"/>
      <c r="AW80" s="83"/>
    </row>
    <row r="81" spans="1:49" s="84" customFormat="1" ht="70.5" customHeight="1" thickBot="1" x14ac:dyDescent="0.25">
      <c r="A81" s="81"/>
      <c r="B81" s="41" t="s">
        <v>550</v>
      </c>
      <c r="C81" s="41"/>
      <c r="D81" s="4" t="s">
        <v>551</v>
      </c>
      <c r="E81" s="4" t="s">
        <v>552</v>
      </c>
      <c r="F81" s="24" t="s">
        <v>320</v>
      </c>
      <c r="G81" s="4" t="s">
        <v>553</v>
      </c>
      <c r="H81" s="20">
        <v>9216310</v>
      </c>
      <c r="I81" s="20"/>
      <c r="J81" s="4"/>
      <c r="K81" s="6" t="s">
        <v>400</v>
      </c>
      <c r="L81" s="82"/>
      <c r="M81" s="4" t="s">
        <v>67</v>
      </c>
      <c r="N81" s="7">
        <v>1</v>
      </c>
      <c r="O81" s="12" t="s">
        <v>554</v>
      </c>
      <c r="P81" s="8" t="s">
        <v>82</v>
      </c>
      <c r="Q81" s="9" t="s">
        <v>29</v>
      </c>
      <c r="R81" s="13" t="s">
        <v>52</v>
      </c>
      <c r="S81" s="34" t="s">
        <v>555</v>
      </c>
      <c r="T81" s="81"/>
      <c r="U81" s="81"/>
      <c r="V81" s="81"/>
      <c r="W81" s="81"/>
      <c r="X81" s="81"/>
      <c r="Y81" s="81"/>
      <c r="Z81" s="81"/>
      <c r="AA81" s="81"/>
      <c r="AB81" s="81"/>
      <c r="AC81" s="81"/>
      <c r="AD81" s="81"/>
      <c r="AE81" s="83"/>
      <c r="AF81" s="83"/>
      <c r="AG81" s="83"/>
      <c r="AH81" s="83"/>
      <c r="AI81" s="83"/>
      <c r="AJ81" s="83"/>
      <c r="AK81" s="83"/>
      <c r="AL81" s="83"/>
      <c r="AM81" s="83"/>
      <c r="AN81" s="83"/>
      <c r="AO81" s="83"/>
      <c r="AP81" s="83"/>
      <c r="AQ81" s="83"/>
      <c r="AR81" s="83"/>
      <c r="AS81" s="83"/>
      <c r="AT81" s="83"/>
      <c r="AU81" s="83"/>
      <c r="AV81" s="83"/>
      <c r="AW81" s="83"/>
    </row>
    <row r="82" spans="1:49" s="84" customFormat="1" ht="66.75" customHeight="1" thickBot="1" x14ac:dyDescent="0.25">
      <c r="A82" s="81"/>
      <c r="B82" s="41" t="s">
        <v>556</v>
      </c>
      <c r="C82" s="41"/>
      <c r="D82" s="4" t="s">
        <v>557</v>
      </c>
      <c r="E82" s="4" t="s">
        <v>558</v>
      </c>
      <c r="F82" s="24" t="s">
        <v>320</v>
      </c>
      <c r="G82" s="4" t="s">
        <v>559</v>
      </c>
      <c r="H82" s="20">
        <v>2400000</v>
      </c>
      <c r="I82" s="20"/>
      <c r="J82" s="4"/>
      <c r="K82" s="6" t="s">
        <v>442</v>
      </c>
      <c r="L82" s="82"/>
      <c r="M82" s="4" t="s">
        <v>74</v>
      </c>
      <c r="N82" s="7">
        <v>1</v>
      </c>
      <c r="O82" s="12" t="s">
        <v>560</v>
      </c>
      <c r="P82" s="8" t="s">
        <v>82</v>
      </c>
      <c r="Q82" s="9" t="s">
        <v>29</v>
      </c>
      <c r="R82" s="10"/>
      <c r="S82" s="34" t="s">
        <v>561</v>
      </c>
      <c r="T82" s="81"/>
      <c r="U82" s="81"/>
      <c r="V82" s="81"/>
      <c r="W82" s="81"/>
      <c r="X82" s="81"/>
      <c r="Y82" s="81"/>
      <c r="Z82" s="81"/>
      <c r="AA82" s="81"/>
      <c r="AB82" s="81"/>
      <c r="AC82" s="81"/>
      <c r="AD82" s="81"/>
      <c r="AE82" s="83"/>
      <c r="AF82" s="83"/>
      <c r="AG82" s="83"/>
      <c r="AH82" s="83"/>
      <c r="AI82" s="83"/>
      <c r="AJ82" s="83"/>
      <c r="AK82" s="83"/>
      <c r="AL82" s="83"/>
      <c r="AM82" s="83"/>
      <c r="AN82" s="83"/>
      <c r="AO82" s="83"/>
      <c r="AP82" s="83"/>
      <c r="AQ82" s="83"/>
      <c r="AR82" s="83"/>
      <c r="AS82" s="83"/>
      <c r="AT82" s="83"/>
      <c r="AU82" s="83"/>
      <c r="AV82" s="83"/>
      <c r="AW82" s="83"/>
    </row>
    <row r="83" spans="1:49" s="83" customFormat="1" ht="57.75" customHeight="1" thickBot="1" x14ac:dyDescent="0.25">
      <c r="A83" s="81"/>
      <c r="B83" s="14" t="s">
        <v>562</v>
      </c>
      <c r="C83" s="14"/>
      <c r="D83" s="4" t="s">
        <v>563</v>
      </c>
      <c r="E83" s="19" t="s">
        <v>564</v>
      </c>
      <c r="F83" s="24" t="s">
        <v>320</v>
      </c>
      <c r="G83" s="4" t="s">
        <v>565</v>
      </c>
      <c r="H83" s="20">
        <v>26000000</v>
      </c>
      <c r="I83" s="20">
        <v>13000000</v>
      </c>
      <c r="J83" s="4" t="s">
        <v>566</v>
      </c>
      <c r="K83" s="6" t="s">
        <v>370</v>
      </c>
      <c r="L83" s="82"/>
      <c r="M83" s="4" t="s">
        <v>74</v>
      </c>
      <c r="N83" s="7">
        <v>1</v>
      </c>
      <c r="O83" s="12" t="s">
        <v>567</v>
      </c>
      <c r="P83" s="8" t="s">
        <v>82</v>
      </c>
      <c r="Q83" s="9" t="s">
        <v>29</v>
      </c>
      <c r="R83" s="10"/>
      <c r="S83" s="34" t="s">
        <v>568</v>
      </c>
      <c r="T83" s="81"/>
      <c r="U83" s="81"/>
      <c r="V83" s="81"/>
      <c r="W83" s="81"/>
      <c r="X83" s="81"/>
      <c r="Y83" s="81"/>
      <c r="Z83" s="81"/>
      <c r="AA83" s="81"/>
      <c r="AB83" s="81"/>
      <c r="AC83" s="81"/>
      <c r="AD83" s="81"/>
    </row>
    <row r="84" spans="1:49" s="80" customFormat="1" ht="68.25" customHeight="1" thickBot="1" x14ac:dyDescent="0.25">
      <c r="A84" s="79"/>
      <c r="B84" s="14" t="s">
        <v>569</v>
      </c>
      <c r="C84" s="14"/>
      <c r="D84" s="6" t="s">
        <v>570</v>
      </c>
      <c r="E84" s="26" t="s">
        <v>571</v>
      </c>
      <c r="F84" s="6" t="s">
        <v>34</v>
      </c>
      <c r="G84" s="6" t="s">
        <v>572</v>
      </c>
      <c r="H84" s="15">
        <v>12000000</v>
      </c>
      <c r="I84" s="15"/>
      <c r="J84" s="6"/>
      <c r="K84" s="6" t="s">
        <v>331</v>
      </c>
      <c r="L84" s="6"/>
      <c r="M84" s="6" t="s">
        <v>573</v>
      </c>
      <c r="N84" s="35">
        <v>1</v>
      </c>
      <c r="O84" s="12" t="s">
        <v>574</v>
      </c>
      <c r="P84" s="36" t="s">
        <v>82</v>
      </c>
      <c r="Q84" s="9" t="s">
        <v>29</v>
      </c>
      <c r="R84" s="13" t="s">
        <v>52</v>
      </c>
      <c r="S84" s="6" t="s">
        <v>575</v>
      </c>
      <c r="T84" s="79"/>
      <c r="U84" s="79"/>
      <c r="V84" s="79"/>
      <c r="W84" s="79"/>
      <c r="X84" s="79"/>
      <c r="Y84" s="79"/>
      <c r="Z84" s="79"/>
      <c r="AA84" s="79"/>
      <c r="AB84" s="79"/>
      <c r="AC84" s="79"/>
      <c r="AD84" s="79"/>
    </row>
    <row r="85" spans="1:49" s="83" customFormat="1" ht="63.75" customHeight="1" thickBot="1" x14ac:dyDescent="0.25">
      <c r="A85" s="81"/>
      <c r="B85" s="14" t="s">
        <v>576</v>
      </c>
      <c r="C85" s="14"/>
      <c r="D85" s="4" t="s">
        <v>563</v>
      </c>
      <c r="E85" s="4" t="s">
        <v>577</v>
      </c>
      <c r="F85" s="24" t="s">
        <v>320</v>
      </c>
      <c r="G85" s="4" t="s">
        <v>578</v>
      </c>
      <c r="H85" s="20">
        <v>69995000</v>
      </c>
      <c r="I85" s="20"/>
      <c r="J85" s="82"/>
      <c r="K85" s="6" t="s">
        <v>579</v>
      </c>
      <c r="L85" s="82"/>
      <c r="M85" s="4" t="s">
        <v>74</v>
      </c>
      <c r="N85" s="7">
        <v>1</v>
      </c>
      <c r="O85" s="12" t="s">
        <v>580</v>
      </c>
      <c r="P85" s="36" t="s">
        <v>82</v>
      </c>
      <c r="Q85" s="9" t="s">
        <v>29</v>
      </c>
      <c r="R85" s="13" t="s">
        <v>52</v>
      </c>
      <c r="S85" s="4" t="s">
        <v>581</v>
      </c>
      <c r="T85" s="81"/>
      <c r="U85" s="81"/>
      <c r="V85" s="81"/>
      <c r="W85" s="81"/>
      <c r="X85" s="81"/>
      <c r="Y85" s="81"/>
      <c r="Z85" s="81"/>
      <c r="AA85" s="81"/>
      <c r="AB85" s="81"/>
      <c r="AC85" s="81"/>
      <c r="AD85" s="81"/>
    </row>
    <row r="86" spans="1:49" s="83" customFormat="1" ht="63.75" customHeight="1" thickBot="1" x14ac:dyDescent="0.25">
      <c r="A86" s="81"/>
      <c r="B86" s="14" t="s">
        <v>582</v>
      </c>
      <c r="C86" s="14"/>
      <c r="D86" s="4" t="s">
        <v>583</v>
      </c>
      <c r="E86" s="4" t="s">
        <v>584</v>
      </c>
      <c r="F86" s="21" t="s">
        <v>241</v>
      </c>
      <c r="G86" s="4" t="s">
        <v>585</v>
      </c>
      <c r="H86" s="20">
        <v>2194770000</v>
      </c>
      <c r="I86" s="20"/>
      <c r="J86" s="4"/>
      <c r="K86" s="6" t="s">
        <v>586</v>
      </c>
      <c r="L86" s="82"/>
      <c r="M86" s="4" t="s">
        <v>587</v>
      </c>
      <c r="N86" s="7">
        <v>1</v>
      </c>
      <c r="O86" s="12" t="s">
        <v>588</v>
      </c>
      <c r="P86" s="36" t="s">
        <v>589</v>
      </c>
      <c r="Q86" s="9" t="s">
        <v>590</v>
      </c>
      <c r="R86" s="10"/>
      <c r="S86" s="4" t="s">
        <v>591</v>
      </c>
      <c r="T86" s="81"/>
      <c r="U86" s="81"/>
      <c r="V86" s="81"/>
      <c r="W86" s="81"/>
      <c r="X86" s="81"/>
      <c r="Y86" s="81"/>
      <c r="Z86" s="81"/>
      <c r="AA86" s="81"/>
      <c r="AB86" s="81"/>
      <c r="AC86" s="81"/>
      <c r="AD86" s="81"/>
    </row>
    <row r="87" spans="1:49" s="83" customFormat="1" ht="72.75" customHeight="1" thickBot="1" x14ac:dyDescent="0.25">
      <c r="A87" s="81"/>
      <c r="B87" s="41" t="s">
        <v>592</v>
      </c>
      <c r="C87" s="41"/>
      <c r="D87" s="4" t="s">
        <v>593</v>
      </c>
      <c r="E87" s="4" t="s">
        <v>594</v>
      </c>
      <c r="F87" s="17" t="s">
        <v>95</v>
      </c>
      <c r="G87" s="4" t="s">
        <v>595</v>
      </c>
      <c r="H87" s="20">
        <v>227300662</v>
      </c>
      <c r="I87" s="20"/>
      <c r="J87" s="4"/>
      <c r="K87" s="6" t="s">
        <v>596</v>
      </c>
      <c r="L87" s="4"/>
      <c r="M87" s="4" t="s">
        <v>597</v>
      </c>
      <c r="N87" s="7">
        <v>1</v>
      </c>
      <c r="O87" s="12" t="s">
        <v>598</v>
      </c>
      <c r="P87" s="36" t="s">
        <v>599</v>
      </c>
      <c r="Q87" s="9" t="s">
        <v>600</v>
      </c>
      <c r="R87" s="10"/>
      <c r="S87" s="4" t="s">
        <v>601</v>
      </c>
      <c r="T87" s="81"/>
      <c r="U87" s="81"/>
      <c r="V87" s="81"/>
      <c r="W87" s="81"/>
      <c r="X87" s="81"/>
      <c r="Y87" s="81"/>
      <c r="Z87" s="81"/>
      <c r="AA87" s="81"/>
      <c r="AB87" s="81"/>
      <c r="AC87" s="81"/>
      <c r="AD87" s="81"/>
    </row>
    <row r="88" spans="1:49" s="83" customFormat="1" ht="69.75" customHeight="1" thickBot="1" x14ac:dyDescent="0.25">
      <c r="A88" s="81"/>
      <c r="B88" s="14" t="s">
        <v>602</v>
      </c>
      <c r="C88" s="14"/>
      <c r="D88" s="4" t="s">
        <v>603</v>
      </c>
      <c r="E88" s="4" t="s">
        <v>577</v>
      </c>
      <c r="F88" s="24" t="s">
        <v>320</v>
      </c>
      <c r="G88" s="4" t="s">
        <v>604</v>
      </c>
      <c r="H88" s="20">
        <v>50000000</v>
      </c>
      <c r="I88" s="20">
        <v>25000000</v>
      </c>
      <c r="J88" s="82" t="s">
        <v>605</v>
      </c>
      <c r="K88" s="4" t="s">
        <v>606</v>
      </c>
      <c r="L88" s="82" t="s">
        <v>323</v>
      </c>
      <c r="M88" s="4" t="s">
        <v>67</v>
      </c>
      <c r="N88" s="7">
        <v>1</v>
      </c>
      <c r="O88" s="12" t="s">
        <v>607</v>
      </c>
      <c r="P88" s="36" t="s">
        <v>82</v>
      </c>
      <c r="Q88" s="9" t="s">
        <v>29</v>
      </c>
      <c r="R88" s="13" t="s">
        <v>52</v>
      </c>
      <c r="S88" s="4" t="s">
        <v>608</v>
      </c>
      <c r="T88" s="81"/>
      <c r="U88" s="81"/>
      <c r="V88" s="81"/>
      <c r="W88" s="81"/>
      <c r="X88" s="81"/>
      <c r="Y88" s="81"/>
      <c r="Z88" s="81"/>
      <c r="AA88" s="81"/>
      <c r="AB88" s="81"/>
      <c r="AC88" s="81"/>
      <c r="AD88" s="81"/>
    </row>
    <row r="89" spans="1:49" s="84" customFormat="1" ht="96" customHeight="1" thickBot="1" x14ac:dyDescent="0.25">
      <c r="A89" s="81"/>
      <c r="B89" s="41" t="s">
        <v>609</v>
      </c>
      <c r="C89" s="41"/>
      <c r="D89" s="4" t="s">
        <v>610</v>
      </c>
      <c r="E89" s="4" t="s">
        <v>611</v>
      </c>
      <c r="F89" s="4" t="s">
        <v>433</v>
      </c>
      <c r="G89" s="4" t="s">
        <v>612</v>
      </c>
      <c r="H89" s="20">
        <v>122500000</v>
      </c>
      <c r="I89" s="20"/>
      <c r="J89" s="4"/>
      <c r="K89" s="4" t="s">
        <v>613</v>
      </c>
      <c r="L89" s="82"/>
      <c r="M89" s="4" t="s">
        <v>614</v>
      </c>
      <c r="N89" s="7">
        <v>1</v>
      </c>
      <c r="O89" s="12" t="s">
        <v>615</v>
      </c>
      <c r="P89" s="36" t="s">
        <v>436</v>
      </c>
      <c r="Q89" s="9" t="s">
        <v>29</v>
      </c>
      <c r="R89" s="13" t="s">
        <v>52</v>
      </c>
      <c r="S89" s="4" t="s">
        <v>616</v>
      </c>
      <c r="T89" s="81"/>
      <c r="U89" s="81"/>
      <c r="V89" s="83"/>
      <c r="W89" s="81"/>
      <c r="X89" s="81"/>
      <c r="Y89" s="81"/>
      <c r="Z89" s="81"/>
      <c r="AA89" s="81"/>
      <c r="AB89" s="81"/>
      <c r="AC89" s="81"/>
      <c r="AD89" s="81"/>
      <c r="AE89" s="83"/>
      <c r="AF89" s="83"/>
      <c r="AG89" s="83"/>
      <c r="AH89" s="83"/>
      <c r="AI89" s="83"/>
      <c r="AS89" s="97"/>
    </row>
    <row r="90" spans="1:49" s="83" customFormat="1" ht="61.5" customHeight="1" thickBot="1" x14ac:dyDescent="0.25">
      <c r="A90" s="81"/>
      <c r="B90" s="41" t="s">
        <v>617</v>
      </c>
      <c r="C90" s="41"/>
      <c r="D90" s="4" t="s">
        <v>618</v>
      </c>
      <c r="E90" s="4" t="s">
        <v>619</v>
      </c>
      <c r="F90" s="24" t="s">
        <v>320</v>
      </c>
      <c r="G90" s="4" t="s">
        <v>620</v>
      </c>
      <c r="H90" s="20">
        <v>150000000</v>
      </c>
      <c r="I90" s="20"/>
      <c r="J90" s="4"/>
      <c r="K90" s="4" t="s">
        <v>606</v>
      </c>
      <c r="L90" s="82"/>
      <c r="M90" s="4" t="s">
        <v>67</v>
      </c>
      <c r="N90" s="7">
        <v>1</v>
      </c>
      <c r="O90" s="12" t="s">
        <v>621</v>
      </c>
      <c r="P90" s="36" t="s">
        <v>82</v>
      </c>
      <c r="Q90" s="9" t="s">
        <v>29</v>
      </c>
      <c r="R90" s="10"/>
      <c r="S90" s="4" t="s">
        <v>622</v>
      </c>
      <c r="T90" s="81"/>
      <c r="U90" s="81"/>
      <c r="V90" s="81"/>
      <c r="W90" s="81"/>
      <c r="X90" s="81"/>
      <c r="Y90" s="81"/>
      <c r="Z90" s="81"/>
      <c r="AA90" s="81"/>
      <c r="AB90" s="81"/>
      <c r="AC90" s="81"/>
      <c r="AD90" s="81"/>
    </row>
    <row r="91" spans="1:49" s="83" customFormat="1" ht="72.75" customHeight="1" thickBot="1" x14ac:dyDescent="0.25">
      <c r="A91" s="81"/>
      <c r="B91" s="41" t="s">
        <v>623</v>
      </c>
      <c r="C91" s="41"/>
      <c r="D91" s="4" t="s">
        <v>624</v>
      </c>
      <c r="E91" s="4" t="s">
        <v>625</v>
      </c>
      <c r="F91" s="24" t="s">
        <v>320</v>
      </c>
      <c r="G91" s="20" t="s">
        <v>626</v>
      </c>
      <c r="H91" s="20">
        <v>16097130</v>
      </c>
      <c r="I91" s="20"/>
      <c r="J91" s="82"/>
      <c r="K91" s="4" t="s">
        <v>400</v>
      </c>
      <c r="L91" s="82"/>
      <c r="M91" s="4" t="s">
        <v>401</v>
      </c>
      <c r="N91" s="7">
        <v>1</v>
      </c>
      <c r="O91" s="12" t="s">
        <v>627</v>
      </c>
      <c r="P91" s="36" t="s">
        <v>82</v>
      </c>
      <c r="Q91" s="9" t="s">
        <v>29</v>
      </c>
      <c r="R91" s="13" t="s">
        <v>52</v>
      </c>
      <c r="S91" s="4" t="s">
        <v>628</v>
      </c>
      <c r="T91" s="81"/>
      <c r="U91" s="81"/>
      <c r="V91" s="81"/>
      <c r="W91" s="81"/>
      <c r="X91" s="81"/>
      <c r="Y91" s="81"/>
      <c r="Z91" s="81"/>
      <c r="AA91" s="81"/>
      <c r="AB91" s="81"/>
      <c r="AC91" s="81"/>
      <c r="AD91" s="81"/>
    </row>
    <row r="92" spans="1:49" s="83" customFormat="1" ht="69" customHeight="1" thickBot="1" x14ac:dyDescent="0.25">
      <c r="A92" s="81"/>
      <c r="B92" s="94" t="s">
        <v>629</v>
      </c>
      <c r="C92" s="94"/>
      <c r="D92" s="37" t="s">
        <v>630</v>
      </c>
      <c r="E92" s="4" t="s">
        <v>631</v>
      </c>
      <c r="F92" s="24" t="s">
        <v>320</v>
      </c>
      <c r="G92" s="4" t="s">
        <v>632</v>
      </c>
      <c r="H92" s="20">
        <v>143615150</v>
      </c>
      <c r="I92" s="20"/>
      <c r="J92" s="82"/>
      <c r="K92" s="6" t="s">
        <v>409</v>
      </c>
      <c r="L92" s="82"/>
      <c r="M92" s="4" t="s">
        <v>59</v>
      </c>
      <c r="N92" s="7">
        <v>1</v>
      </c>
      <c r="O92" s="12" t="s">
        <v>633</v>
      </c>
      <c r="P92" s="8" t="s">
        <v>82</v>
      </c>
      <c r="Q92" s="9" t="s">
        <v>29</v>
      </c>
      <c r="R92" s="13" t="s">
        <v>52</v>
      </c>
      <c r="S92" s="4" t="s">
        <v>634</v>
      </c>
      <c r="T92" s="81"/>
      <c r="U92" s="81"/>
      <c r="V92" s="81"/>
      <c r="W92" s="81"/>
      <c r="X92" s="81"/>
      <c r="Y92" s="81"/>
      <c r="Z92" s="81"/>
      <c r="AA92" s="81"/>
      <c r="AB92" s="81"/>
      <c r="AC92" s="81"/>
      <c r="AD92" s="81"/>
    </row>
    <row r="93" spans="1:49" s="83" customFormat="1" ht="55.5" customHeight="1" thickBot="1" x14ac:dyDescent="0.25">
      <c r="A93" s="81"/>
      <c r="B93" s="14" t="s">
        <v>635</v>
      </c>
      <c r="C93" s="14"/>
      <c r="D93" s="4" t="s">
        <v>636</v>
      </c>
      <c r="E93" s="4" t="s">
        <v>637</v>
      </c>
      <c r="F93" s="24" t="s">
        <v>320</v>
      </c>
      <c r="G93" s="4" t="s">
        <v>638</v>
      </c>
      <c r="H93" s="20">
        <v>300000000</v>
      </c>
      <c r="I93" s="20"/>
      <c r="J93" s="82"/>
      <c r="K93" s="4" t="s">
        <v>606</v>
      </c>
      <c r="L93" s="82"/>
      <c r="M93" s="4" t="s">
        <v>67</v>
      </c>
      <c r="N93" s="7">
        <v>1</v>
      </c>
      <c r="O93" s="12" t="s">
        <v>639</v>
      </c>
      <c r="P93" s="8" t="s">
        <v>82</v>
      </c>
      <c r="Q93" s="9" t="s">
        <v>29</v>
      </c>
      <c r="R93" s="41"/>
      <c r="S93" s="4" t="s">
        <v>640</v>
      </c>
      <c r="T93" s="81"/>
      <c r="U93" s="81"/>
      <c r="V93" s="81"/>
      <c r="W93" s="81"/>
      <c r="X93" s="81"/>
      <c r="Y93" s="81"/>
      <c r="Z93" s="81"/>
      <c r="AA93" s="81"/>
      <c r="AB93" s="81"/>
      <c r="AC93" s="81"/>
      <c r="AD93" s="81"/>
    </row>
    <row r="94" spans="1:49" s="84" customFormat="1" ht="57" customHeight="1" thickBot="1" x14ac:dyDescent="0.25">
      <c r="A94" s="81"/>
      <c r="B94" s="41" t="s">
        <v>641</v>
      </c>
      <c r="C94" s="41"/>
      <c r="D94" s="4" t="s">
        <v>642</v>
      </c>
      <c r="E94" s="4" t="s">
        <v>643</v>
      </c>
      <c r="F94" s="4" t="s">
        <v>34</v>
      </c>
      <c r="G94" s="4" t="s">
        <v>644</v>
      </c>
      <c r="H94" s="20">
        <v>3900000</v>
      </c>
      <c r="I94" s="20"/>
      <c r="J94" s="82"/>
      <c r="K94" s="4" t="s">
        <v>606</v>
      </c>
      <c r="L94" s="82"/>
      <c r="M94" s="4" t="s">
        <v>67</v>
      </c>
      <c r="N94" s="7">
        <v>1</v>
      </c>
      <c r="O94" s="12" t="s">
        <v>645</v>
      </c>
      <c r="P94" s="8" t="s">
        <v>82</v>
      </c>
      <c r="Q94" s="9" t="s">
        <v>29</v>
      </c>
      <c r="R94" s="13" t="s">
        <v>52</v>
      </c>
      <c r="S94" s="4" t="s">
        <v>646</v>
      </c>
      <c r="T94" s="81"/>
      <c r="U94" s="81"/>
      <c r="V94" s="81"/>
      <c r="W94" s="81"/>
      <c r="X94" s="81"/>
      <c r="Y94" s="81"/>
      <c r="Z94" s="81"/>
      <c r="AA94" s="81"/>
      <c r="AB94" s="81"/>
      <c r="AC94" s="81"/>
      <c r="AD94" s="81"/>
      <c r="AE94" s="83"/>
      <c r="AF94" s="83"/>
      <c r="AG94" s="83"/>
      <c r="AH94" s="83"/>
      <c r="AI94" s="83"/>
      <c r="AJ94" s="83"/>
      <c r="AK94" s="83"/>
      <c r="AL94" s="83"/>
      <c r="AM94" s="83"/>
      <c r="AN94" s="83"/>
    </row>
    <row r="95" spans="1:49" s="84" customFormat="1" ht="91.5" customHeight="1" thickBot="1" x14ac:dyDescent="0.25">
      <c r="A95" s="81"/>
      <c r="B95" s="41" t="s">
        <v>647</v>
      </c>
      <c r="C95" s="41"/>
      <c r="D95" s="4" t="s">
        <v>648</v>
      </c>
      <c r="E95" s="4" t="s">
        <v>649</v>
      </c>
      <c r="F95" s="4" t="s">
        <v>34</v>
      </c>
      <c r="G95" s="4" t="s">
        <v>650</v>
      </c>
      <c r="H95" s="20">
        <v>40000000</v>
      </c>
      <c r="I95" s="38" t="s">
        <v>651</v>
      </c>
      <c r="J95" s="82"/>
      <c r="K95" s="6" t="s">
        <v>652</v>
      </c>
      <c r="L95" s="82"/>
      <c r="M95" s="4" t="s">
        <v>597</v>
      </c>
      <c r="N95" s="7">
        <v>1</v>
      </c>
      <c r="O95" s="10" t="s">
        <v>651</v>
      </c>
      <c r="P95" s="8" t="s">
        <v>653</v>
      </c>
      <c r="Q95" s="9" t="s">
        <v>29</v>
      </c>
      <c r="R95" s="10"/>
      <c r="S95" s="39"/>
      <c r="T95" s="81"/>
      <c r="U95" s="81"/>
      <c r="V95" s="81"/>
      <c r="W95" s="81"/>
      <c r="X95" s="81"/>
      <c r="Y95" s="81"/>
      <c r="Z95" s="81"/>
      <c r="AA95" s="81"/>
      <c r="AB95" s="81"/>
      <c r="AC95" s="81"/>
      <c r="AD95" s="81"/>
      <c r="AE95" s="83"/>
      <c r="AF95" s="83"/>
      <c r="AG95" s="83"/>
      <c r="AH95" s="83"/>
      <c r="AI95" s="83"/>
      <c r="AJ95" s="83"/>
      <c r="AK95" s="83"/>
      <c r="AL95" s="83"/>
      <c r="AM95" s="83"/>
      <c r="AN95" s="83"/>
    </row>
    <row r="96" spans="1:49" s="80" customFormat="1" ht="92.25" customHeight="1" thickBot="1" x14ac:dyDescent="0.25">
      <c r="A96" s="79"/>
      <c r="B96" s="41" t="s">
        <v>654</v>
      </c>
      <c r="C96" s="41"/>
      <c r="D96" s="4" t="s">
        <v>655</v>
      </c>
      <c r="E96" s="4" t="s">
        <v>649</v>
      </c>
      <c r="F96" s="4" t="s">
        <v>34</v>
      </c>
      <c r="G96" s="4" t="s">
        <v>650</v>
      </c>
      <c r="H96" s="5">
        <v>40000000</v>
      </c>
      <c r="I96" s="38" t="s">
        <v>651</v>
      </c>
      <c r="J96" s="4"/>
      <c r="K96" s="6" t="s">
        <v>652</v>
      </c>
      <c r="L96" s="82"/>
      <c r="M96" s="6" t="s">
        <v>597</v>
      </c>
      <c r="N96" s="7">
        <v>1</v>
      </c>
      <c r="O96" s="10" t="s">
        <v>651</v>
      </c>
      <c r="P96" s="8" t="s">
        <v>653</v>
      </c>
      <c r="Q96" s="9" t="s">
        <v>29</v>
      </c>
      <c r="R96" s="10"/>
      <c r="S96" s="39" t="s">
        <v>651</v>
      </c>
      <c r="T96" s="79"/>
      <c r="U96" s="79"/>
      <c r="V96" s="79"/>
      <c r="W96" s="79"/>
      <c r="X96" s="79"/>
      <c r="Y96" s="79"/>
      <c r="Z96" s="79"/>
      <c r="AA96" s="79"/>
      <c r="AB96" s="79"/>
      <c r="AC96" s="79"/>
      <c r="AD96" s="79"/>
    </row>
    <row r="97" spans="1:71" s="80" customFormat="1" ht="78.75" customHeight="1" thickBot="1" x14ac:dyDescent="0.25">
      <c r="A97" s="79"/>
      <c r="B97" s="41" t="s">
        <v>656</v>
      </c>
      <c r="C97" s="41"/>
      <c r="D97" s="6" t="s">
        <v>657</v>
      </c>
      <c r="E97" s="4" t="s">
        <v>658</v>
      </c>
      <c r="F97" s="4" t="s">
        <v>34</v>
      </c>
      <c r="G97" s="4" t="s">
        <v>650</v>
      </c>
      <c r="H97" s="5">
        <v>8400000</v>
      </c>
      <c r="I97" s="38" t="s">
        <v>651</v>
      </c>
      <c r="J97" s="11"/>
      <c r="K97" s="4" t="s">
        <v>363</v>
      </c>
      <c r="L97" s="11"/>
      <c r="M97" s="6" t="s">
        <v>597</v>
      </c>
      <c r="N97" s="7">
        <v>1</v>
      </c>
      <c r="O97" s="10" t="s">
        <v>651</v>
      </c>
      <c r="P97" s="8" t="s">
        <v>653</v>
      </c>
      <c r="Q97" s="9" t="s">
        <v>29</v>
      </c>
      <c r="R97" s="10"/>
      <c r="S97" s="39" t="s">
        <v>651</v>
      </c>
      <c r="T97" s="79"/>
      <c r="U97" s="79"/>
      <c r="V97" s="79"/>
      <c r="W97" s="79"/>
      <c r="X97" s="79"/>
      <c r="Y97" s="79"/>
      <c r="Z97" s="79"/>
      <c r="AA97" s="79"/>
      <c r="AB97" s="79"/>
      <c r="AC97" s="79"/>
      <c r="AD97" s="79"/>
    </row>
    <row r="98" spans="1:71" s="84" customFormat="1" ht="88.5" customHeight="1" thickBot="1" x14ac:dyDescent="0.25">
      <c r="A98" s="81"/>
      <c r="B98" s="41" t="s">
        <v>659</v>
      </c>
      <c r="C98" s="41"/>
      <c r="D98" s="4" t="s">
        <v>660</v>
      </c>
      <c r="E98" s="4" t="s">
        <v>661</v>
      </c>
      <c r="F98" s="4" t="s">
        <v>34</v>
      </c>
      <c r="G98" s="4" t="s">
        <v>650</v>
      </c>
      <c r="H98" s="20">
        <v>8400000</v>
      </c>
      <c r="I98" s="38" t="s">
        <v>651</v>
      </c>
      <c r="J98" s="82"/>
      <c r="K98" s="6" t="s">
        <v>363</v>
      </c>
      <c r="L98" s="82"/>
      <c r="M98" s="6" t="s">
        <v>597</v>
      </c>
      <c r="N98" s="7">
        <v>1</v>
      </c>
      <c r="O98" s="10" t="s">
        <v>651</v>
      </c>
      <c r="P98" s="8" t="s">
        <v>653</v>
      </c>
      <c r="Q98" s="9" t="s">
        <v>29</v>
      </c>
      <c r="R98" s="10"/>
      <c r="S98" s="39" t="s">
        <v>651</v>
      </c>
      <c r="T98" s="81"/>
      <c r="U98" s="81"/>
      <c r="V98" s="81"/>
      <c r="W98" s="81"/>
      <c r="X98" s="81"/>
      <c r="Y98" s="81"/>
      <c r="Z98" s="81"/>
      <c r="AA98" s="81"/>
      <c r="AB98" s="81"/>
      <c r="AC98" s="81"/>
      <c r="AD98" s="81"/>
      <c r="AE98" s="83"/>
      <c r="AF98" s="83"/>
      <c r="AG98" s="83"/>
      <c r="AH98" s="83"/>
      <c r="AI98" s="83"/>
      <c r="AJ98" s="83"/>
      <c r="AK98" s="83"/>
      <c r="AL98" s="83"/>
      <c r="AM98" s="83"/>
      <c r="AN98" s="83"/>
      <c r="AO98" s="83"/>
      <c r="AP98" s="83"/>
      <c r="AQ98" s="83"/>
      <c r="AR98" s="83"/>
      <c r="AS98" s="83"/>
      <c r="AT98" s="83"/>
      <c r="AU98" s="83"/>
      <c r="AV98" s="83"/>
      <c r="AW98" s="83"/>
      <c r="AX98" s="83"/>
    </row>
    <row r="99" spans="1:71" s="84" customFormat="1" ht="82.5" customHeight="1" thickBot="1" x14ac:dyDescent="0.25">
      <c r="A99" s="81"/>
      <c r="B99" s="41" t="s">
        <v>662</v>
      </c>
      <c r="C99" s="41"/>
      <c r="D99" s="4" t="s">
        <v>663</v>
      </c>
      <c r="E99" s="4" t="s">
        <v>664</v>
      </c>
      <c r="F99" s="4" t="s">
        <v>34</v>
      </c>
      <c r="G99" s="4" t="s">
        <v>650</v>
      </c>
      <c r="H99" s="20">
        <v>8400000</v>
      </c>
      <c r="I99" s="38" t="s">
        <v>651</v>
      </c>
      <c r="J99" s="82"/>
      <c r="K99" s="6" t="s">
        <v>363</v>
      </c>
      <c r="L99" s="82"/>
      <c r="M99" s="6" t="s">
        <v>597</v>
      </c>
      <c r="N99" s="7">
        <v>1</v>
      </c>
      <c r="O99" s="10" t="s">
        <v>651</v>
      </c>
      <c r="P99" s="8" t="s">
        <v>653</v>
      </c>
      <c r="Q99" s="9" t="s">
        <v>29</v>
      </c>
      <c r="R99" s="10"/>
      <c r="S99" s="39" t="s">
        <v>651</v>
      </c>
      <c r="T99" s="81"/>
      <c r="U99" s="81"/>
      <c r="V99" s="81"/>
      <c r="W99" s="81"/>
      <c r="X99" s="81"/>
      <c r="Y99" s="81"/>
      <c r="Z99" s="81"/>
      <c r="AA99" s="81"/>
      <c r="AB99" s="81"/>
      <c r="AC99" s="81"/>
      <c r="AD99" s="81"/>
      <c r="AE99" s="83"/>
      <c r="AF99" s="83"/>
      <c r="AG99" s="83"/>
      <c r="AH99" s="83"/>
      <c r="AI99" s="83"/>
      <c r="AJ99" s="83"/>
      <c r="AK99" s="83"/>
      <c r="AL99" s="83"/>
      <c r="AM99" s="83"/>
      <c r="AN99" s="83"/>
      <c r="AO99" s="83"/>
      <c r="AP99" s="83"/>
      <c r="AQ99" s="83"/>
      <c r="AR99" s="83"/>
      <c r="AS99" s="83"/>
      <c r="AT99" s="83"/>
      <c r="AU99" s="83"/>
      <c r="AV99" s="83"/>
      <c r="AW99" s="83"/>
      <c r="AX99" s="83"/>
    </row>
    <row r="100" spans="1:71" s="84" customFormat="1" ht="79.5" customHeight="1" thickBot="1" x14ac:dyDescent="0.25">
      <c r="A100" s="81" t="s">
        <v>665</v>
      </c>
      <c r="B100" s="41" t="s">
        <v>666</v>
      </c>
      <c r="C100" s="41"/>
      <c r="D100" s="4" t="s">
        <v>667</v>
      </c>
      <c r="E100" s="4" t="s">
        <v>668</v>
      </c>
      <c r="F100" s="4" t="s">
        <v>34</v>
      </c>
      <c r="G100" s="4" t="s">
        <v>650</v>
      </c>
      <c r="H100" s="20">
        <v>8400000</v>
      </c>
      <c r="I100" s="38" t="s">
        <v>651</v>
      </c>
      <c r="J100" s="82"/>
      <c r="K100" s="6" t="s">
        <v>363</v>
      </c>
      <c r="L100" s="82"/>
      <c r="M100" s="6" t="s">
        <v>597</v>
      </c>
      <c r="N100" s="7">
        <v>1</v>
      </c>
      <c r="O100" s="10" t="s">
        <v>651</v>
      </c>
      <c r="P100" s="8" t="s">
        <v>653</v>
      </c>
      <c r="Q100" s="9" t="s">
        <v>29</v>
      </c>
      <c r="R100" s="41"/>
      <c r="S100" s="39" t="s">
        <v>651</v>
      </c>
      <c r="T100" s="81"/>
      <c r="U100" s="81"/>
      <c r="V100" s="81"/>
      <c r="W100" s="81"/>
      <c r="X100" s="81"/>
      <c r="Y100" s="81"/>
      <c r="Z100" s="81"/>
      <c r="AA100" s="81"/>
      <c r="AB100" s="81"/>
      <c r="AC100" s="81"/>
      <c r="AD100" s="81"/>
      <c r="AE100" s="83"/>
      <c r="AF100" s="83"/>
      <c r="AG100" s="83"/>
      <c r="AH100" s="83"/>
      <c r="AI100" s="83"/>
      <c r="AJ100" s="83"/>
      <c r="AK100" s="83"/>
      <c r="AL100" s="83"/>
      <c r="AM100" s="83"/>
      <c r="AN100" s="83"/>
      <c r="AO100" s="83"/>
      <c r="AP100" s="83"/>
      <c r="AQ100" s="83"/>
      <c r="AR100" s="83"/>
      <c r="AS100" s="83"/>
      <c r="AT100" s="83"/>
      <c r="AU100" s="83"/>
      <c r="AV100" s="83"/>
      <c r="AW100" s="83"/>
      <c r="AX100" s="83"/>
    </row>
    <row r="101" spans="1:71" s="84" customFormat="1" ht="99" customHeight="1" thickBot="1" x14ac:dyDescent="0.25">
      <c r="A101" s="81"/>
      <c r="B101" s="41" t="s">
        <v>669</v>
      </c>
      <c r="C101" s="41"/>
      <c r="D101" s="4" t="s">
        <v>670</v>
      </c>
      <c r="E101" s="4" t="s">
        <v>671</v>
      </c>
      <c r="F101" s="4" t="s">
        <v>34</v>
      </c>
      <c r="G101" s="4" t="s">
        <v>650</v>
      </c>
      <c r="H101" s="20">
        <v>8400000</v>
      </c>
      <c r="I101" s="38" t="s">
        <v>651</v>
      </c>
      <c r="J101" s="82"/>
      <c r="K101" s="6" t="s">
        <v>363</v>
      </c>
      <c r="L101" s="82"/>
      <c r="M101" s="6" t="s">
        <v>597</v>
      </c>
      <c r="N101" s="7">
        <v>1</v>
      </c>
      <c r="O101" s="10" t="s">
        <v>651</v>
      </c>
      <c r="P101" s="8" t="s">
        <v>653</v>
      </c>
      <c r="Q101" s="9" t="s">
        <v>29</v>
      </c>
      <c r="R101" s="41"/>
      <c r="S101" s="39" t="s">
        <v>651</v>
      </c>
      <c r="T101" s="81"/>
      <c r="U101" s="81"/>
      <c r="V101" s="81"/>
      <c r="W101" s="81"/>
      <c r="X101" s="81"/>
      <c r="Y101" s="81"/>
      <c r="Z101" s="81"/>
      <c r="AA101" s="81"/>
      <c r="AB101" s="81"/>
      <c r="AC101" s="81"/>
      <c r="AD101" s="81"/>
      <c r="AE101" s="83"/>
      <c r="AF101" s="83"/>
      <c r="AG101" s="83"/>
      <c r="AH101" s="83"/>
      <c r="AI101" s="83"/>
      <c r="AJ101" s="83"/>
      <c r="AK101" s="83"/>
      <c r="AL101" s="83"/>
      <c r="AM101" s="83"/>
      <c r="AN101" s="83"/>
      <c r="AO101" s="83"/>
      <c r="AP101" s="83"/>
      <c r="AQ101" s="83"/>
      <c r="AR101" s="83"/>
      <c r="AS101" s="83"/>
      <c r="AT101" s="83"/>
      <c r="AU101" s="83"/>
      <c r="AV101" s="83"/>
      <c r="AW101" s="83"/>
      <c r="AX101" s="83"/>
    </row>
    <row r="102" spans="1:71" s="84" customFormat="1" ht="65.25" customHeight="1" thickBot="1" x14ac:dyDescent="0.25">
      <c r="A102" s="81"/>
      <c r="B102" s="41" t="s">
        <v>672</v>
      </c>
      <c r="C102" s="41"/>
      <c r="D102" s="4" t="s">
        <v>673</v>
      </c>
      <c r="E102" s="4" t="s">
        <v>674</v>
      </c>
      <c r="F102" s="4" t="s">
        <v>675</v>
      </c>
      <c r="G102" s="4" t="s">
        <v>676</v>
      </c>
      <c r="H102" s="20">
        <v>105000000</v>
      </c>
      <c r="I102" s="20"/>
      <c r="J102" s="82"/>
      <c r="K102" s="6" t="s">
        <v>282</v>
      </c>
      <c r="L102" s="4"/>
      <c r="M102" s="40" t="s">
        <v>597</v>
      </c>
      <c r="N102" s="7">
        <v>1</v>
      </c>
      <c r="O102" s="12" t="s">
        <v>677</v>
      </c>
      <c r="P102" s="8" t="s">
        <v>678</v>
      </c>
      <c r="Q102" s="9" t="s">
        <v>29</v>
      </c>
      <c r="R102" s="13" t="s">
        <v>52</v>
      </c>
      <c r="S102" s="34" t="s">
        <v>679</v>
      </c>
      <c r="T102" s="81"/>
      <c r="U102" s="81"/>
      <c r="V102" s="81"/>
      <c r="W102" s="81"/>
      <c r="X102" s="81"/>
      <c r="Y102" s="81"/>
      <c r="Z102" s="81"/>
      <c r="AA102" s="81"/>
      <c r="AB102" s="81"/>
      <c r="AC102" s="81"/>
      <c r="AD102" s="81"/>
      <c r="AE102" s="83"/>
      <c r="AF102" s="83"/>
      <c r="AG102" s="83"/>
      <c r="AH102" s="83"/>
      <c r="AI102" s="83"/>
      <c r="AJ102" s="83"/>
      <c r="AK102" s="83"/>
      <c r="AL102" s="83"/>
      <c r="AM102" s="83"/>
      <c r="AN102" s="83"/>
      <c r="AO102" s="83"/>
      <c r="AP102" s="83"/>
      <c r="AQ102" s="83"/>
      <c r="AR102" s="83"/>
      <c r="AS102" s="83"/>
      <c r="AT102" s="83"/>
      <c r="AU102" s="83"/>
      <c r="AV102" s="83"/>
      <c r="AW102" s="83"/>
      <c r="AX102" s="83"/>
    </row>
    <row r="103" spans="1:71" s="84" customFormat="1" ht="65.25" customHeight="1" thickBot="1" x14ac:dyDescent="0.25">
      <c r="A103" s="81"/>
      <c r="B103" s="41" t="s">
        <v>680</v>
      </c>
      <c r="C103" s="41"/>
      <c r="D103" s="4" t="s">
        <v>681</v>
      </c>
      <c r="E103" s="26" t="s">
        <v>682</v>
      </c>
      <c r="F103" s="24" t="s">
        <v>320</v>
      </c>
      <c r="G103" s="4" t="s">
        <v>683</v>
      </c>
      <c r="H103" s="20">
        <v>4500000000</v>
      </c>
      <c r="I103" s="20"/>
      <c r="J103" s="4"/>
      <c r="K103" s="4" t="s">
        <v>606</v>
      </c>
      <c r="L103" s="4"/>
      <c r="M103" s="4" t="s">
        <v>67</v>
      </c>
      <c r="N103" s="7">
        <v>1</v>
      </c>
      <c r="O103" s="12" t="s">
        <v>684</v>
      </c>
      <c r="P103" s="8" t="s">
        <v>82</v>
      </c>
      <c r="Q103" s="9" t="s">
        <v>29</v>
      </c>
      <c r="R103" s="10"/>
      <c r="S103" s="41" t="s">
        <v>685</v>
      </c>
      <c r="T103" s="81"/>
      <c r="U103" s="81"/>
      <c r="V103" s="81"/>
      <c r="W103" s="81"/>
      <c r="X103" s="81"/>
      <c r="Y103" s="81"/>
      <c r="Z103" s="81"/>
      <c r="AA103" s="81"/>
      <c r="AB103" s="81"/>
      <c r="AC103" s="81"/>
      <c r="AD103" s="81"/>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c r="BK103" s="83"/>
      <c r="BL103" s="83"/>
      <c r="BM103" s="83"/>
      <c r="BN103" s="83"/>
      <c r="BO103" s="83"/>
      <c r="BP103" s="83"/>
      <c r="BQ103" s="83"/>
      <c r="BR103" s="83"/>
      <c r="BS103" s="83"/>
    </row>
    <row r="104" spans="1:71" s="84" customFormat="1" ht="61.5" customHeight="1" thickBot="1" x14ac:dyDescent="0.25">
      <c r="A104" s="81"/>
      <c r="B104" s="41" t="s">
        <v>686</v>
      </c>
      <c r="C104" s="41"/>
      <c r="D104" s="4" t="s">
        <v>687</v>
      </c>
      <c r="E104" s="6" t="s">
        <v>688</v>
      </c>
      <c r="F104" s="4" t="s">
        <v>34</v>
      </c>
      <c r="G104" s="4" t="s">
        <v>689</v>
      </c>
      <c r="H104" s="20">
        <v>8250000</v>
      </c>
      <c r="I104" s="20">
        <v>4125000</v>
      </c>
      <c r="J104" s="82" t="s">
        <v>690</v>
      </c>
      <c r="K104" s="4" t="s">
        <v>331</v>
      </c>
      <c r="L104" s="4" t="s">
        <v>691</v>
      </c>
      <c r="M104" s="4" t="s">
        <v>89</v>
      </c>
      <c r="N104" s="7">
        <v>1</v>
      </c>
      <c r="O104" s="12" t="s">
        <v>692</v>
      </c>
      <c r="P104" s="8" t="s">
        <v>82</v>
      </c>
      <c r="Q104" s="9" t="s">
        <v>29</v>
      </c>
      <c r="R104" s="13" t="s">
        <v>52</v>
      </c>
      <c r="S104" s="4" t="s">
        <v>693</v>
      </c>
      <c r="T104" s="81"/>
      <c r="U104" s="81"/>
      <c r="V104" s="81"/>
      <c r="W104" s="81"/>
      <c r="X104" s="81"/>
      <c r="Y104" s="81"/>
      <c r="Z104" s="81"/>
      <c r="AA104" s="81"/>
      <c r="AB104" s="81"/>
      <c r="AC104" s="81"/>
      <c r="AD104" s="81"/>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c r="BK104" s="83"/>
      <c r="BL104" s="83"/>
      <c r="BM104" s="83"/>
      <c r="BN104" s="83"/>
      <c r="BO104" s="83"/>
      <c r="BP104" s="83"/>
      <c r="BQ104" s="83"/>
      <c r="BR104" s="83"/>
      <c r="BS104" s="83"/>
    </row>
    <row r="105" spans="1:71" s="84" customFormat="1" ht="56.25" customHeight="1" thickBot="1" x14ac:dyDescent="0.25">
      <c r="A105" s="81"/>
      <c r="B105" s="41" t="s">
        <v>694</v>
      </c>
      <c r="C105" s="41"/>
      <c r="D105" s="4" t="s">
        <v>695</v>
      </c>
      <c r="E105" s="6" t="s">
        <v>696</v>
      </c>
      <c r="F105" s="4" t="s">
        <v>34</v>
      </c>
      <c r="G105" s="4" t="s">
        <v>697</v>
      </c>
      <c r="H105" s="20">
        <v>35800000</v>
      </c>
      <c r="I105" s="5"/>
      <c r="J105" s="4"/>
      <c r="K105" s="4" t="s">
        <v>88</v>
      </c>
      <c r="L105" s="4"/>
      <c r="M105" s="6" t="s">
        <v>59</v>
      </c>
      <c r="N105" s="7">
        <v>1</v>
      </c>
      <c r="O105" s="12" t="s">
        <v>698</v>
      </c>
      <c r="P105" s="8" t="s">
        <v>82</v>
      </c>
      <c r="Q105" s="9" t="s">
        <v>29</v>
      </c>
      <c r="R105" s="10"/>
      <c r="S105" s="4" t="s">
        <v>699</v>
      </c>
      <c r="T105" s="81"/>
      <c r="U105" s="81"/>
      <c r="V105" s="81"/>
      <c r="W105" s="81"/>
      <c r="X105" s="81"/>
      <c r="Y105" s="81"/>
      <c r="Z105" s="81"/>
      <c r="AA105" s="81"/>
      <c r="AB105" s="81"/>
      <c r="AC105" s="81"/>
      <c r="AD105" s="81"/>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c r="BK105" s="83"/>
      <c r="BL105" s="83"/>
      <c r="BM105" s="83"/>
      <c r="BN105" s="83"/>
      <c r="BO105" s="83"/>
      <c r="BP105" s="83"/>
      <c r="BQ105" s="83"/>
      <c r="BR105" s="83"/>
      <c r="BS105" s="83"/>
    </row>
    <row r="106" spans="1:71" s="84" customFormat="1" ht="60" customHeight="1" thickBot="1" x14ac:dyDescent="0.25">
      <c r="A106" s="81"/>
      <c r="B106" s="41" t="s">
        <v>700</v>
      </c>
      <c r="C106" s="41"/>
      <c r="D106" s="4" t="s">
        <v>174</v>
      </c>
      <c r="E106" s="4" t="s">
        <v>175</v>
      </c>
      <c r="F106" s="4" t="s">
        <v>21</v>
      </c>
      <c r="G106" s="4" t="s">
        <v>701</v>
      </c>
      <c r="H106" s="5">
        <v>2510000</v>
      </c>
      <c r="I106" s="5">
        <v>502000</v>
      </c>
      <c r="J106" s="6" t="s">
        <v>702</v>
      </c>
      <c r="K106" s="6" t="s">
        <v>36</v>
      </c>
      <c r="L106" s="4" t="s">
        <v>703</v>
      </c>
      <c r="M106" s="6" t="s">
        <v>26</v>
      </c>
      <c r="N106" s="7">
        <v>1</v>
      </c>
      <c r="O106" s="12" t="s">
        <v>704</v>
      </c>
      <c r="P106" s="8" t="s">
        <v>82</v>
      </c>
      <c r="Q106" s="9" t="s">
        <v>29</v>
      </c>
      <c r="R106" s="10"/>
      <c r="S106" s="4" t="s">
        <v>705</v>
      </c>
      <c r="T106" s="81"/>
      <c r="U106" s="81"/>
      <c r="V106" s="81"/>
      <c r="W106" s="81"/>
      <c r="X106" s="81"/>
      <c r="Y106" s="81"/>
      <c r="Z106" s="81"/>
      <c r="AA106" s="81"/>
      <c r="AB106" s="81"/>
      <c r="AC106" s="81"/>
      <c r="AD106" s="81"/>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c r="BK106" s="83"/>
      <c r="BL106" s="83"/>
      <c r="BM106" s="83"/>
      <c r="BN106" s="83"/>
      <c r="BO106" s="83"/>
      <c r="BP106" s="83"/>
      <c r="BQ106" s="83"/>
      <c r="BR106" s="83"/>
      <c r="BS106" s="83"/>
    </row>
    <row r="107" spans="1:71" s="84" customFormat="1" ht="79.5" customHeight="1" thickBot="1" x14ac:dyDescent="0.25">
      <c r="A107" s="81"/>
      <c r="B107" s="41" t="s">
        <v>706</v>
      </c>
      <c r="C107" s="41"/>
      <c r="D107" s="4" t="s">
        <v>707</v>
      </c>
      <c r="E107" s="4" t="s">
        <v>708</v>
      </c>
      <c r="F107" s="4" t="s">
        <v>34</v>
      </c>
      <c r="G107" s="4" t="s">
        <v>709</v>
      </c>
      <c r="H107" s="20">
        <v>36000000</v>
      </c>
      <c r="I107" s="5"/>
      <c r="J107" s="4"/>
      <c r="K107" s="6" t="s">
        <v>36</v>
      </c>
      <c r="L107" s="4"/>
      <c r="M107" s="4" t="s">
        <v>401</v>
      </c>
      <c r="N107" s="7">
        <v>1</v>
      </c>
      <c r="O107" s="42" t="s">
        <v>710</v>
      </c>
      <c r="P107" s="8" t="s">
        <v>82</v>
      </c>
      <c r="Q107" s="9" t="s">
        <v>29</v>
      </c>
      <c r="R107" s="10"/>
      <c r="S107" s="4" t="s">
        <v>711</v>
      </c>
      <c r="T107" s="81"/>
      <c r="U107" s="81"/>
      <c r="V107" s="81"/>
      <c r="W107" s="81"/>
      <c r="X107" s="81"/>
      <c r="Y107" s="81"/>
      <c r="Z107" s="81"/>
      <c r="AA107" s="81"/>
      <c r="AB107" s="81"/>
      <c r="AC107" s="81"/>
      <c r="AD107" s="81"/>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c r="BK107" s="83"/>
      <c r="BL107" s="83"/>
      <c r="BM107" s="83"/>
      <c r="BN107" s="83"/>
      <c r="BO107" s="83"/>
      <c r="BP107" s="83"/>
      <c r="BQ107" s="83"/>
      <c r="BR107" s="83"/>
      <c r="BS107" s="83"/>
    </row>
    <row r="108" spans="1:71" s="80" customFormat="1" ht="79.5" customHeight="1" thickBot="1" x14ac:dyDescent="0.25">
      <c r="A108" s="79"/>
      <c r="B108" s="41" t="s">
        <v>712</v>
      </c>
      <c r="C108" s="41"/>
      <c r="D108" s="41" t="s">
        <v>713</v>
      </c>
      <c r="E108" s="14" t="s">
        <v>714</v>
      </c>
      <c r="F108" s="24" t="s">
        <v>320</v>
      </c>
      <c r="G108" s="4" t="s">
        <v>715</v>
      </c>
      <c r="H108" s="5">
        <v>350000000</v>
      </c>
      <c r="I108" s="5"/>
      <c r="J108" s="4"/>
      <c r="K108" s="6" t="s">
        <v>716</v>
      </c>
      <c r="L108" s="6"/>
      <c r="M108" s="4" t="s">
        <v>67</v>
      </c>
      <c r="N108" s="7">
        <v>1</v>
      </c>
      <c r="O108" s="12" t="s">
        <v>717</v>
      </c>
      <c r="P108" s="8" t="s">
        <v>82</v>
      </c>
      <c r="Q108" s="9" t="s">
        <v>29</v>
      </c>
      <c r="R108" s="41"/>
      <c r="S108" s="4" t="s">
        <v>718</v>
      </c>
      <c r="T108" s="79"/>
      <c r="U108" s="79"/>
      <c r="V108" s="79"/>
      <c r="W108" s="79"/>
      <c r="X108" s="79"/>
      <c r="Y108" s="79"/>
      <c r="Z108" s="79"/>
      <c r="AA108" s="79"/>
      <c r="AB108" s="79"/>
      <c r="AC108" s="81"/>
      <c r="AD108" s="81"/>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83"/>
      <c r="BN108" s="83"/>
      <c r="BO108" s="83"/>
      <c r="BP108" s="83"/>
      <c r="BQ108" s="83"/>
      <c r="BR108" s="83"/>
      <c r="BS108" s="83"/>
    </row>
    <row r="109" spans="1:71" s="80" customFormat="1" ht="101.25" customHeight="1" thickBot="1" x14ac:dyDescent="0.25">
      <c r="A109" s="79"/>
      <c r="B109" s="41" t="s">
        <v>719</v>
      </c>
      <c r="C109" s="41"/>
      <c r="D109" s="41" t="s">
        <v>55</v>
      </c>
      <c r="E109" s="14" t="s">
        <v>720</v>
      </c>
      <c r="F109" s="4" t="s">
        <v>34</v>
      </c>
      <c r="G109" s="4" t="s">
        <v>721</v>
      </c>
      <c r="H109" s="5">
        <v>27166667</v>
      </c>
      <c r="I109" s="5"/>
      <c r="J109" s="11"/>
      <c r="K109" s="6" t="s">
        <v>36</v>
      </c>
      <c r="L109" s="11"/>
      <c r="M109" s="6" t="s">
        <v>59</v>
      </c>
      <c r="N109" s="7">
        <v>1</v>
      </c>
      <c r="O109" s="12" t="s">
        <v>722</v>
      </c>
      <c r="P109" s="8" t="s">
        <v>28</v>
      </c>
      <c r="Q109" s="9" t="s">
        <v>29</v>
      </c>
      <c r="R109" s="9"/>
      <c r="S109" s="6" t="s">
        <v>723</v>
      </c>
      <c r="T109" s="79"/>
      <c r="U109" s="79"/>
      <c r="V109" s="79"/>
      <c r="W109" s="79"/>
      <c r="X109" s="79"/>
      <c r="Y109" s="79"/>
      <c r="Z109" s="79"/>
      <c r="AA109" s="79"/>
      <c r="AB109" s="79"/>
      <c r="AC109" s="81"/>
      <c r="AD109" s="81"/>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c r="BK109" s="83"/>
      <c r="BL109" s="83"/>
      <c r="BM109" s="83"/>
      <c r="BN109" s="83"/>
      <c r="BO109" s="83"/>
      <c r="BP109" s="83"/>
      <c r="BQ109" s="83"/>
      <c r="BR109" s="83"/>
      <c r="BS109" s="83"/>
    </row>
    <row r="110" spans="1:71" s="80" customFormat="1" ht="79.5" customHeight="1" thickBot="1" x14ac:dyDescent="0.25">
      <c r="A110" s="79"/>
      <c r="B110" s="41" t="s">
        <v>724</v>
      </c>
      <c r="C110" s="41"/>
      <c r="D110" s="41" t="s">
        <v>103</v>
      </c>
      <c r="E110" s="4" t="s">
        <v>104</v>
      </c>
      <c r="F110" s="4" t="s">
        <v>34</v>
      </c>
      <c r="G110" s="4" t="s">
        <v>725</v>
      </c>
      <c r="H110" s="20">
        <v>14575000</v>
      </c>
      <c r="I110" s="5"/>
      <c r="J110" s="4"/>
      <c r="K110" s="6" t="s">
        <v>36</v>
      </c>
      <c r="L110" s="6"/>
      <c r="M110" s="6" t="s">
        <v>59</v>
      </c>
      <c r="N110" s="7">
        <v>1</v>
      </c>
      <c r="O110" s="12" t="s">
        <v>726</v>
      </c>
      <c r="P110" s="8" t="s">
        <v>28</v>
      </c>
      <c r="Q110" s="9" t="s">
        <v>29</v>
      </c>
      <c r="R110" s="9"/>
      <c r="S110" s="6" t="s">
        <v>727</v>
      </c>
      <c r="T110" s="79"/>
      <c r="U110" s="79"/>
      <c r="V110" s="79"/>
      <c r="W110" s="79"/>
      <c r="X110" s="79"/>
      <c r="Y110" s="79"/>
      <c r="Z110" s="79"/>
      <c r="AA110" s="79"/>
      <c r="AB110" s="79"/>
      <c r="AC110" s="81"/>
      <c r="AD110" s="81"/>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row>
    <row r="111" spans="1:71" s="80" customFormat="1" ht="81" customHeight="1" thickBot="1" x14ac:dyDescent="0.25">
      <c r="A111" s="79"/>
      <c r="B111" s="41" t="s">
        <v>728</v>
      </c>
      <c r="C111" s="41"/>
      <c r="D111" s="4" t="s">
        <v>115</v>
      </c>
      <c r="E111" s="4" t="s">
        <v>116</v>
      </c>
      <c r="F111" s="4" t="s">
        <v>34</v>
      </c>
      <c r="G111" s="4" t="s">
        <v>729</v>
      </c>
      <c r="H111" s="5">
        <v>16000000</v>
      </c>
      <c r="I111" s="5"/>
      <c r="J111" s="6"/>
      <c r="K111" s="6" t="s">
        <v>36</v>
      </c>
      <c r="L111" s="11"/>
      <c r="M111" s="6" t="s">
        <v>59</v>
      </c>
      <c r="N111" s="7">
        <v>1</v>
      </c>
      <c r="O111" s="12" t="s">
        <v>730</v>
      </c>
      <c r="P111" s="8" t="s">
        <v>82</v>
      </c>
      <c r="Q111" s="9" t="s">
        <v>29</v>
      </c>
      <c r="R111" s="9"/>
      <c r="S111" s="6" t="s">
        <v>731</v>
      </c>
      <c r="T111" s="79"/>
      <c r="U111" s="79"/>
      <c r="V111" s="79"/>
      <c r="W111" s="79"/>
      <c r="X111" s="79"/>
      <c r="Y111" s="79"/>
      <c r="Z111" s="79"/>
      <c r="AA111" s="79"/>
      <c r="AB111" s="79"/>
      <c r="AC111" s="81"/>
      <c r="AD111" s="81"/>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c r="BK111" s="83"/>
      <c r="BL111" s="83"/>
      <c r="BM111" s="83"/>
      <c r="BN111" s="83"/>
      <c r="BO111" s="83"/>
      <c r="BP111" s="83"/>
      <c r="BQ111" s="83"/>
      <c r="BR111" s="83"/>
      <c r="BS111" s="83"/>
    </row>
    <row r="112" spans="1:71" s="80" customFormat="1" ht="81.75" customHeight="1" thickBot="1" x14ac:dyDescent="0.25">
      <c r="A112" s="79"/>
      <c r="B112" s="41" t="s">
        <v>732</v>
      </c>
      <c r="C112" s="41"/>
      <c r="D112" s="4" t="s">
        <v>121</v>
      </c>
      <c r="E112" s="4" t="s">
        <v>122</v>
      </c>
      <c r="F112" s="4" t="s">
        <v>34</v>
      </c>
      <c r="G112" s="4" t="s">
        <v>733</v>
      </c>
      <c r="H112" s="5">
        <v>21333333</v>
      </c>
      <c r="I112" s="5"/>
      <c r="J112" s="6"/>
      <c r="K112" s="6" t="s">
        <v>36</v>
      </c>
      <c r="L112" s="11"/>
      <c r="M112" s="6" t="s">
        <v>59</v>
      </c>
      <c r="N112" s="7">
        <v>1</v>
      </c>
      <c r="O112" s="12" t="s">
        <v>734</v>
      </c>
      <c r="P112" s="8" t="s">
        <v>82</v>
      </c>
      <c r="Q112" s="9" t="s">
        <v>29</v>
      </c>
      <c r="R112" s="9"/>
      <c r="S112" s="6" t="s">
        <v>735</v>
      </c>
      <c r="T112" s="79"/>
      <c r="U112" s="79"/>
      <c r="V112" s="79"/>
      <c r="W112" s="79"/>
      <c r="X112" s="79"/>
      <c r="Y112" s="79"/>
      <c r="Z112" s="79"/>
      <c r="AA112" s="79"/>
      <c r="AB112" s="79"/>
      <c r="AC112" s="81"/>
      <c r="AD112" s="81"/>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row>
    <row r="113" spans="1:71" s="84" customFormat="1" ht="121.5" customHeight="1" thickBot="1" x14ac:dyDescent="0.25">
      <c r="A113" s="81"/>
      <c r="B113" s="41" t="s">
        <v>736</v>
      </c>
      <c r="C113" s="41"/>
      <c r="D113" s="4" t="s">
        <v>47</v>
      </c>
      <c r="E113" s="4" t="s">
        <v>737</v>
      </c>
      <c r="F113" s="4" t="s">
        <v>34</v>
      </c>
      <c r="G113" s="4" t="s">
        <v>738</v>
      </c>
      <c r="H113" s="5">
        <v>14220000</v>
      </c>
      <c r="I113" s="5"/>
      <c r="J113" s="11"/>
      <c r="K113" s="6" t="s">
        <v>739</v>
      </c>
      <c r="L113" s="11"/>
      <c r="M113" s="6" t="s">
        <v>37</v>
      </c>
      <c r="N113" s="7">
        <v>1</v>
      </c>
      <c r="O113" s="12" t="s">
        <v>740</v>
      </c>
      <c r="P113" s="8" t="s">
        <v>28</v>
      </c>
      <c r="Q113" s="9" t="s">
        <v>29</v>
      </c>
      <c r="R113" s="9"/>
      <c r="S113" s="6" t="s">
        <v>741</v>
      </c>
      <c r="T113" s="81"/>
      <c r="U113" s="81"/>
      <c r="V113" s="81"/>
      <c r="W113" s="81"/>
      <c r="X113" s="81"/>
      <c r="Y113" s="81"/>
      <c r="Z113" s="81"/>
      <c r="AA113" s="81"/>
      <c r="AB113" s="81"/>
      <c r="AC113" s="81"/>
      <c r="AD113" s="81"/>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row>
    <row r="114" spans="1:71" s="84" customFormat="1" ht="88.5" customHeight="1" thickBot="1" x14ac:dyDescent="0.25">
      <c r="A114" s="81" t="s">
        <v>133</v>
      </c>
      <c r="B114" s="41" t="s">
        <v>742</v>
      </c>
      <c r="C114" s="41"/>
      <c r="D114" s="4" t="s">
        <v>156</v>
      </c>
      <c r="E114" s="4" t="s">
        <v>743</v>
      </c>
      <c r="F114" s="4" t="s">
        <v>34</v>
      </c>
      <c r="G114" s="4" t="s">
        <v>744</v>
      </c>
      <c r="H114" s="5">
        <v>17966667</v>
      </c>
      <c r="I114" s="5"/>
      <c r="J114" s="6"/>
      <c r="K114" s="6" t="s">
        <v>745</v>
      </c>
      <c r="L114" s="11"/>
      <c r="M114" s="6" t="s">
        <v>59</v>
      </c>
      <c r="N114" s="7">
        <v>1</v>
      </c>
      <c r="O114" s="12" t="s">
        <v>746</v>
      </c>
      <c r="P114" s="8" t="s">
        <v>82</v>
      </c>
      <c r="Q114" s="9" t="s">
        <v>29</v>
      </c>
      <c r="R114" s="10"/>
      <c r="S114" s="6" t="s">
        <v>747</v>
      </c>
      <c r="T114" s="81"/>
      <c r="U114" s="81"/>
      <c r="V114" s="81"/>
      <c r="W114" s="81"/>
      <c r="X114" s="81"/>
      <c r="Y114" s="81"/>
      <c r="Z114" s="81"/>
      <c r="AA114" s="81"/>
      <c r="AB114" s="81"/>
      <c r="AC114" s="81"/>
      <c r="AD114" s="81"/>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row>
    <row r="115" spans="1:71" s="84" customFormat="1" ht="66" customHeight="1" thickBot="1" x14ac:dyDescent="0.25">
      <c r="A115" s="81"/>
      <c r="B115" s="41" t="s">
        <v>748</v>
      </c>
      <c r="C115" s="41"/>
      <c r="D115" s="4" t="s">
        <v>71</v>
      </c>
      <c r="E115" s="4" t="s">
        <v>749</v>
      </c>
      <c r="F115" s="4" t="s">
        <v>34</v>
      </c>
      <c r="G115" s="4" t="s">
        <v>750</v>
      </c>
      <c r="H115" s="15">
        <v>29300000</v>
      </c>
      <c r="I115" s="5"/>
      <c r="J115" s="11"/>
      <c r="K115" s="6" t="s">
        <v>751</v>
      </c>
      <c r="L115" s="11"/>
      <c r="M115" s="6" t="s">
        <v>59</v>
      </c>
      <c r="N115" s="7">
        <v>1</v>
      </c>
      <c r="O115" s="12" t="s">
        <v>752</v>
      </c>
      <c r="P115" s="8" t="s">
        <v>28</v>
      </c>
      <c r="Q115" s="9" t="s">
        <v>29</v>
      </c>
      <c r="R115" s="9"/>
      <c r="S115" s="6" t="s">
        <v>753</v>
      </c>
      <c r="T115" s="81"/>
      <c r="U115" s="81"/>
      <c r="V115" s="81"/>
      <c r="W115" s="81"/>
      <c r="X115" s="81"/>
      <c r="Y115" s="81"/>
      <c r="Z115" s="81"/>
      <c r="AA115" s="81"/>
      <c r="AB115" s="81"/>
      <c r="AC115" s="81"/>
      <c r="AD115" s="81"/>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c r="BK115" s="83"/>
      <c r="BL115" s="83"/>
      <c r="BM115" s="83"/>
      <c r="BN115" s="83"/>
      <c r="BO115" s="83"/>
      <c r="BP115" s="83"/>
      <c r="BQ115" s="83"/>
      <c r="BR115" s="83"/>
      <c r="BS115" s="83"/>
    </row>
    <row r="116" spans="1:71" s="84" customFormat="1" ht="66" customHeight="1" thickBot="1" x14ac:dyDescent="0.25">
      <c r="A116" s="81"/>
      <c r="B116" s="41" t="s">
        <v>754</v>
      </c>
      <c r="C116" s="41"/>
      <c r="D116" s="4" t="s">
        <v>755</v>
      </c>
      <c r="E116" s="26" t="s">
        <v>756</v>
      </c>
      <c r="F116" s="6" t="s">
        <v>34</v>
      </c>
      <c r="G116" s="6" t="s">
        <v>757</v>
      </c>
      <c r="H116" s="15">
        <v>22000000</v>
      </c>
      <c r="I116" s="15"/>
      <c r="J116" s="6"/>
      <c r="K116" s="6" t="s">
        <v>758</v>
      </c>
      <c r="L116" s="6"/>
      <c r="M116" s="6" t="s">
        <v>573</v>
      </c>
      <c r="N116" s="35">
        <v>1</v>
      </c>
      <c r="O116" s="12" t="s">
        <v>759</v>
      </c>
      <c r="P116" s="36" t="s">
        <v>82</v>
      </c>
      <c r="Q116" s="9" t="s">
        <v>29</v>
      </c>
      <c r="R116" s="10"/>
      <c r="S116" s="6" t="s">
        <v>760</v>
      </c>
      <c r="T116" s="81"/>
      <c r="U116" s="81"/>
      <c r="V116" s="81"/>
      <c r="W116" s="81"/>
      <c r="X116" s="81"/>
      <c r="Y116" s="81"/>
      <c r="Z116" s="81"/>
      <c r="AA116" s="81"/>
      <c r="AB116" s="81"/>
      <c r="AC116" s="81"/>
      <c r="AD116" s="81"/>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c r="BK116" s="83"/>
      <c r="BL116" s="83"/>
      <c r="BM116" s="83"/>
      <c r="BN116" s="83"/>
      <c r="BO116" s="83"/>
      <c r="BP116" s="83"/>
      <c r="BQ116" s="83"/>
      <c r="BR116" s="83"/>
      <c r="BS116" s="83"/>
    </row>
    <row r="117" spans="1:71" s="84" customFormat="1" ht="72.75" customHeight="1" thickBot="1" x14ac:dyDescent="0.25">
      <c r="A117" s="81"/>
      <c r="B117" s="41" t="s">
        <v>761</v>
      </c>
      <c r="C117" s="41"/>
      <c r="D117" s="4" t="s">
        <v>360</v>
      </c>
      <c r="E117" s="25" t="s">
        <v>762</v>
      </c>
      <c r="F117" s="4" t="s">
        <v>34</v>
      </c>
      <c r="G117" s="4" t="s">
        <v>763</v>
      </c>
      <c r="H117" s="5">
        <v>15000000</v>
      </c>
      <c r="I117" s="5"/>
      <c r="J117" s="11"/>
      <c r="K117" s="6" t="s">
        <v>764</v>
      </c>
      <c r="L117" s="6"/>
      <c r="M117" s="4" t="s">
        <v>138</v>
      </c>
      <c r="N117" s="7">
        <v>1</v>
      </c>
      <c r="O117" s="12" t="s">
        <v>765</v>
      </c>
      <c r="P117" s="8" t="s">
        <v>82</v>
      </c>
      <c r="Q117" s="9" t="s">
        <v>29</v>
      </c>
      <c r="R117" s="13" t="s">
        <v>52</v>
      </c>
      <c r="S117" s="6" t="s">
        <v>766</v>
      </c>
      <c r="T117" s="81"/>
      <c r="U117" s="81"/>
      <c r="V117" s="81"/>
      <c r="W117" s="81"/>
      <c r="X117" s="81"/>
      <c r="Y117" s="81"/>
      <c r="Z117" s="81"/>
      <c r="AA117" s="81"/>
      <c r="AB117" s="81"/>
      <c r="AC117" s="81"/>
      <c r="AD117" s="81"/>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c r="BK117" s="83"/>
      <c r="BL117" s="83"/>
      <c r="BM117" s="83"/>
      <c r="BN117" s="83"/>
      <c r="BO117" s="83"/>
      <c r="BP117" s="83"/>
      <c r="BQ117" s="83"/>
      <c r="BR117" s="83"/>
      <c r="BS117" s="83"/>
    </row>
    <row r="118" spans="1:71" s="84" customFormat="1" ht="82.5" customHeight="1" thickBot="1" x14ac:dyDescent="0.25">
      <c r="A118" s="81"/>
      <c r="B118" s="41" t="s">
        <v>767</v>
      </c>
      <c r="C118" s="41"/>
      <c r="D118" s="4" t="s">
        <v>232</v>
      </c>
      <c r="E118" s="4" t="s">
        <v>768</v>
      </c>
      <c r="F118" s="4" t="s">
        <v>34</v>
      </c>
      <c r="G118" s="4" t="s">
        <v>769</v>
      </c>
      <c r="H118" s="5">
        <v>17500000</v>
      </c>
      <c r="I118" s="5"/>
      <c r="J118" s="11"/>
      <c r="K118" s="6" t="s">
        <v>770</v>
      </c>
      <c r="L118" s="11"/>
      <c r="M118" s="6" t="s">
        <v>89</v>
      </c>
      <c r="N118" s="7">
        <v>1</v>
      </c>
      <c r="O118" s="12" t="s">
        <v>771</v>
      </c>
      <c r="P118" s="8" t="s">
        <v>28</v>
      </c>
      <c r="Q118" s="9" t="s">
        <v>29</v>
      </c>
      <c r="R118" s="41"/>
      <c r="S118" s="6" t="s">
        <v>772</v>
      </c>
      <c r="T118" s="81"/>
      <c r="U118" s="81"/>
      <c r="V118" s="81"/>
      <c r="W118" s="81"/>
      <c r="X118" s="81"/>
      <c r="Y118" s="81"/>
      <c r="Z118" s="81"/>
      <c r="AA118" s="81"/>
      <c r="AB118" s="81"/>
      <c r="AC118" s="81"/>
      <c r="AD118" s="81"/>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c r="BK118" s="83"/>
      <c r="BL118" s="83"/>
      <c r="BM118" s="83"/>
      <c r="BN118" s="83"/>
      <c r="BO118" s="83"/>
      <c r="BP118" s="83"/>
      <c r="BQ118" s="83"/>
      <c r="BR118" s="83"/>
      <c r="BS118" s="83"/>
    </row>
    <row r="119" spans="1:71" s="84" customFormat="1" ht="66" customHeight="1" thickBot="1" x14ac:dyDescent="0.25">
      <c r="A119" s="81"/>
      <c r="B119" s="41" t="s">
        <v>773</v>
      </c>
      <c r="C119" s="88"/>
      <c r="D119" s="43" t="s">
        <v>180</v>
      </c>
      <c r="E119" s="32" t="s">
        <v>181</v>
      </c>
      <c r="F119" s="32" t="s">
        <v>34</v>
      </c>
      <c r="G119" s="44" t="s">
        <v>774</v>
      </c>
      <c r="H119" s="45">
        <v>9000000</v>
      </c>
      <c r="I119" s="5"/>
      <c r="J119" s="6"/>
      <c r="K119" s="6" t="s">
        <v>331</v>
      </c>
      <c r="L119" s="11"/>
      <c r="M119" s="6" t="s">
        <v>183</v>
      </c>
      <c r="N119" s="7">
        <v>1</v>
      </c>
      <c r="O119" s="12" t="s">
        <v>775</v>
      </c>
      <c r="P119" s="8" t="s">
        <v>82</v>
      </c>
      <c r="Q119" s="9" t="s">
        <v>29</v>
      </c>
      <c r="R119" s="13" t="s">
        <v>52</v>
      </c>
      <c r="S119" s="6" t="s">
        <v>776</v>
      </c>
      <c r="T119" s="81"/>
      <c r="U119" s="81"/>
      <c r="V119" s="81"/>
      <c r="W119" s="81"/>
      <c r="X119" s="81"/>
      <c r="Y119" s="81"/>
      <c r="Z119" s="81"/>
      <c r="AA119" s="81"/>
      <c r="AB119" s="81"/>
      <c r="AC119" s="81"/>
      <c r="AD119" s="81"/>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c r="BK119" s="83"/>
      <c r="BL119" s="83"/>
      <c r="BM119" s="83"/>
      <c r="BN119" s="83"/>
      <c r="BO119" s="83"/>
      <c r="BP119" s="83"/>
      <c r="BQ119" s="83"/>
      <c r="BR119" s="83"/>
      <c r="BS119" s="83"/>
    </row>
    <row r="120" spans="1:71" s="84" customFormat="1" ht="66" customHeight="1" thickBot="1" x14ac:dyDescent="0.25">
      <c r="A120" s="81"/>
      <c r="B120" s="41" t="s">
        <v>777</v>
      </c>
      <c r="C120" s="88"/>
      <c r="D120" s="46" t="s">
        <v>778</v>
      </c>
      <c r="E120" s="6" t="s">
        <v>779</v>
      </c>
      <c r="F120" s="4" t="s">
        <v>34</v>
      </c>
      <c r="G120" s="4" t="s">
        <v>780</v>
      </c>
      <c r="H120" s="47">
        <v>8600000</v>
      </c>
      <c r="I120" s="47">
        <v>4300000</v>
      </c>
      <c r="J120" s="82" t="s">
        <v>781</v>
      </c>
      <c r="K120" s="4" t="s">
        <v>782</v>
      </c>
      <c r="L120" s="82" t="s">
        <v>783</v>
      </c>
      <c r="M120" s="4" t="s">
        <v>324</v>
      </c>
      <c r="N120" s="7">
        <v>1</v>
      </c>
      <c r="O120" s="12" t="s">
        <v>784</v>
      </c>
      <c r="P120" s="8" t="s">
        <v>785</v>
      </c>
      <c r="Q120" s="9" t="s">
        <v>29</v>
      </c>
      <c r="R120" s="13" t="s">
        <v>52</v>
      </c>
      <c r="S120" s="6" t="s">
        <v>786</v>
      </c>
      <c r="T120" s="81"/>
      <c r="U120" s="81"/>
      <c r="V120" s="81"/>
      <c r="W120" s="81"/>
      <c r="X120" s="81"/>
      <c r="Y120" s="81"/>
      <c r="Z120" s="81"/>
      <c r="AA120" s="81"/>
      <c r="AB120" s="81"/>
      <c r="AC120" s="81"/>
      <c r="AD120" s="81"/>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c r="BK120" s="83"/>
      <c r="BL120" s="83"/>
      <c r="BM120" s="83"/>
      <c r="BN120" s="83"/>
      <c r="BO120" s="83"/>
      <c r="BP120" s="83"/>
      <c r="BQ120" s="83"/>
      <c r="BR120" s="83"/>
      <c r="BS120" s="83"/>
    </row>
    <row r="121" spans="1:71" s="84" customFormat="1" ht="73.5" customHeight="1" thickBot="1" x14ac:dyDescent="0.25">
      <c r="A121" s="81"/>
      <c r="B121" s="41" t="s">
        <v>787</v>
      </c>
      <c r="C121" s="88"/>
      <c r="D121" s="46" t="s">
        <v>788</v>
      </c>
      <c r="E121" s="4" t="s">
        <v>789</v>
      </c>
      <c r="F121" s="21" t="s">
        <v>241</v>
      </c>
      <c r="G121" s="4" t="s">
        <v>790</v>
      </c>
      <c r="H121" s="47">
        <f>20668093591</f>
        <v>20668093591</v>
      </c>
      <c r="I121" s="48"/>
      <c r="J121" s="82"/>
      <c r="K121" s="4" t="s">
        <v>791</v>
      </c>
      <c r="L121" s="82"/>
      <c r="M121" s="4" t="s">
        <v>792</v>
      </c>
      <c r="N121" s="7">
        <v>1</v>
      </c>
      <c r="O121" s="12" t="s">
        <v>793</v>
      </c>
      <c r="P121" s="8" t="s">
        <v>82</v>
      </c>
      <c r="Q121" s="9" t="s">
        <v>29</v>
      </c>
      <c r="R121" s="10"/>
      <c r="S121" s="6" t="s">
        <v>794</v>
      </c>
      <c r="T121" s="81"/>
      <c r="U121" s="81"/>
      <c r="V121" s="81"/>
      <c r="W121" s="81"/>
      <c r="X121" s="81"/>
      <c r="Y121" s="81"/>
      <c r="Z121" s="81"/>
      <c r="AA121" s="81"/>
      <c r="AB121" s="81"/>
      <c r="AC121" s="81"/>
      <c r="AD121" s="81"/>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c r="BK121" s="83"/>
      <c r="BL121" s="83"/>
      <c r="BM121" s="83"/>
      <c r="BN121" s="83"/>
      <c r="BO121" s="83"/>
      <c r="BP121" s="83"/>
      <c r="BQ121" s="83"/>
      <c r="BR121" s="83"/>
      <c r="BS121" s="83"/>
    </row>
    <row r="122" spans="1:71" s="84" customFormat="1" ht="66" customHeight="1" thickBot="1" x14ac:dyDescent="0.25">
      <c r="A122" s="81"/>
      <c r="B122" s="41" t="s">
        <v>795</v>
      </c>
      <c r="C122" s="88"/>
      <c r="D122" s="46" t="s">
        <v>796</v>
      </c>
      <c r="E122" s="6" t="s">
        <v>797</v>
      </c>
      <c r="F122" s="4" t="s">
        <v>34</v>
      </c>
      <c r="G122" s="4" t="s">
        <v>798</v>
      </c>
      <c r="H122" s="47">
        <v>25000000</v>
      </c>
      <c r="I122" s="48"/>
      <c r="J122" s="82"/>
      <c r="K122" s="4" t="s">
        <v>338</v>
      </c>
      <c r="L122" s="82"/>
      <c r="M122" s="4" t="s">
        <v>37</v>
      </c>
      <c r="N122" s="7">
        <v>1</v>
      </c>
      <c r="O122" s="12" t="s">
        <v>799</v>
      </c>
      <c r="P122" s="8" t="s">
        <v>82</v>
      </c>
      <c r="Q122" s="9" t="s">
        <v>29</v>
      </c>
      <c r="R122" s="10"/>
      <c r="S122" s="6" t="s">
        <v>800</v>
      </c>
      <c r="T122" s="81"/>
      <c r="U122" s="81"/>
      <c r="V122" s="81"/>
      <c r="W122" s="81"/>
      <c r="X122" s="81"/>
      <c r="Y122" s="81"/>
      <c r="Z122" s="81"/>
      <c r="AA122" s="81"/>
      <c r="AB122" s="81"/>
      <c r="AC122" s="81"/>
      <c r="AD122" s="81"/>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row>
    <row r="123" spans="1:71" s="84" customFormat="1" ht="75" customHeight="1" thickBot="1" x14ac:dyDescent="0.25">
      <c r="A123" s="81"/>
      <c r="B123" s="41" t="s">
        <v>801</v>
      </c>
      <c r="C123" s="88"/>
      <c r="D123" s="46" t="s">
        <v>802</v>
      </c>
      <c r="E123" s="49" t="s">
        <v>803</v>
      </c>
      <c r="F123" s="4" t="s">
        <v>34</v>
      </c>
      <c r="G123" s="4" t="s">
        <v>804</v>
      </c>
      <c r="H123" s="47">
        <v>32000000</v>
      </c>
      <c r="I123" s="48"/>
      <c r="J123" s="82"/>
      <c r="K123" s="6" t="s">
        <v>758</v>
      </c>
      <c r="L123" s="82"/>
      <c r="M123" s="6" t="s">
        <v>37</v>
      </c>
      <c r="N123" s="7">
        <v>1</v>
      </c>
      <c r="O123" s="12" t="s">
        <v>805</v>
      </c>
      <c r="P123" s="8" t="s">
        <v>82</v>
      </c>
      <c r="Q123" s="9" t="s">
        <v>29</v>
      </c>
      <c r="R123" s="10"/>
      <c r="S123" s="6" t="s">
        <v>806</v>
      </c>
      <c r="T123" s="81"/>
      <c r="U123" s="81"/>
      <c r="V123" s="81"/>
      <c r="W123" s="81"/>
      <c r="X123" s="81"/>
      <c r="Y123" s="81"/>
      <c r="Z123" s="81"/>
      <c r="AA123" s="81"/>
      <c r="AB123" s="81"/>
      <c r="AC123" s="81"/>
      <c r="AD123" s="81"/>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c r="BK123" s="83"/>
      <c r="BL123" s="83"/>
      <c r="BM123" s="83"/>
      <c r="BN123" s="83"/>
      <c r="BO123" s="83"/>
      <c r="BP123" s="83"/>
      <c r="BQ123" s="83"/>
      <c r="BR123" s="83"/>
      <c r="BS123" s="83"/>
    </row>
    <row r="124" spans="1:71" s="84" customFormat="1" ht="66" customHeight="1" thickBot="1" x14ac:dyDescent="0.25">
      <c r="A124" s="81"/>
      <c r="B124" s="41" t="s">
        <v>807</v>
      </c>
      <c r="C124" s="88"/>
      <c r="D124" s="46" t="s">
        <v>808</v>
      </c>
      <c r="E124" s="50" t="s">
        <v>809</v>
      </c>
      <c r="F124" s="4" t="s">
        <v>34</v>
      </c>
      <c r="G124" s="4" t="s">
        <v>810</v>
      </c>
      <c r="H124" s="47">
        <v>12500000</v>
      </c>
      <c r="I124" s="48"/>
      <c r="J124" s="82"/>
      <c r="K124" s="6" t="s">
        <v>758</v>
      </c>
      <c r="L124" s="82"/>
      <c r="M124" s="4" t="s">
        <v>138</v>
      </c>
      <c r="N124" s="7">
        <v>1</v>
      </c>
      <c r="O124" s="12" t="s">
        <v>811</v>
      </c>
      <c r="P124" s="8" t="s">
        <v>82</v>
      </c>
      <c r="Q124" s="9" t="s">
        <v>29</v>
      </c>
      <c r="R124" s="10"/>
      <c r="S124" s="6" t="s">
        <v>812</v>
      </c>
      <c r="T124" s="81"/>
      <c r="U124" s="81"/>
      <c r="V124" s="81"/>
      <c r="W124" s="81"/>
      <c r="X124" s="81"/>
      <c r="Y124" s="81"/>
      <c r="Z124" s="81"/>
      <c r="AA124" s="81"/>
      <c r="AB124" s="81"/>
      <c r="AC124" s="81"/>
      <c r="AD124" s="81"/>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c r="BK124" s="83"/>
      <c r="BL124" s="83"/>
      <c r="BM124" s="83"/>
      <c r="BN124" s="83"/>
      <c r="BO124" s="83"/>
      <c r="BP124" s="83"/>
      <c r="BQ124" s="83"/>
      <c r="BR124" s="83"/>
      <c r="BS124" s="83"/>
    </row>
    <row r="125" spans="1:71" s="84" customFormat="1" ht="66" customHeight="1" thickBot="1" x14ac:dyDescent="0.25">
      <c r="A125" s="81"/>
      <c r="B125" s="41" t="s">
        <v>813</v>
      </c>
      <c r="C125" s="41"/>
      <c r="D125" s="51" t="s">
        <v>814</v>
      </c>
      <c r="E125" s="33" t="s">
        <v>815</v>
      </c>
      <c r="F125" s="4" t="s">
        <v>34</v>
      </c>
      <c r="G125" s="4" t="s">
        <v>816</v>
      </c>
      <c r="H125" s="20">
        <v>8000000</v>
      </c>
      <c r="I125" s="20"/>
      <c r="J125" s="82"/>
      <c r="K125" s="6" t="s">
        <v>817</v>
      </c>
      <c r="L125" s="4"/>
      <c r="M125" s="6" t="s">
        <v>37</v>
      </c>
      <c r="N125" s="7">
        <v>1</v>
      </c>
      <c r="O125" s="12" t="s">
        <v>818</v>
      </c>
      <c r="P125" s="8" t="s">
        <v>82</v>
      </c>
      <c r="Q125" s="9" t="s">
        <v>29</v>
      </c>
      <c r="R125" s="10"/>
      <c r="S125" s="6" t="s">
        <v>819</v>
      </c>
      <c r="T125" s="81"/>
      <c r="U125" s="81"/>
      <c r="V125" s="81"/>
      <c r="W125" s="81"/>
      <c r="X125" s="81"/>
      <c r="Y125" s="81"/>
      <c r="Z125" s="81"/>
      <c r="AA125" s="81"/>
      <c r="AB125" s="81"/>
      <c r="AC125" s="81"/>
      <c r="AD125" s="81"/>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c r="BK125" s="83"/>
      <c r="BL125" s="83"/>
      <c r="BM125" s="83"/>
      <c r="BN125" s="83"/>
      <c r="BO125" s="83"/>
      <c r="BP125" s="83"/>
      <c r="BQ125" s="83"/>
      <c r="BR125" s="83"/>
      <c r="BS125" s="83"/>
    </row>
    <row r="126" spans="1:71" s="84" customFormat="1" ht="59.25" customHeight="1" thickBot="1" x14ac:dyDescent="0.25">
      <c r="A126" s="81"/>
      <c r="B126" s="41" t="s">
        <v>820</v>
      </c>
      <c r="C126" s="41"/>
      <c r="D126" s="52" t="s">
        <v>563</v>
      </c>
      <c r="E126" s="4" t="s">
        <v>821</v>
      </c>
      <c r="F126" s="4" t="s">
        <v>34</v>
      </c>
      <c r="G126" s="4" t="s">
        <v>822</v>
      </c>
      <c r="H126" s="20">
        <v>33598460</v>
      </c>
      <c r="I126" s="48"/>
      <c r="J126" s="82"/>
      <c r="K126" s="6" t="s">
        <v>823</v>
      </c>
      <c r="L126" s="82"/>
      <c r="M126" s="4" t="s">
        <v>74</v>
      </c>
      <c r="N126" s="7">
        <v>1</v>
      </c>
      <c r="O126" s="12" t="s">
        <v>824</v>
      </c>
      <c r="P126" s="8" t="s">
        <v>825</v>
      </c>
      <c r="Q126" s="10" t="s">
        <v>29</v>
      </c>
      <c r="R126" s="13" t="s">
        <v>52</v>
      </c>
      <c r="S126" s="34" t="s">
        <v>826</v>
      </c>
      <c r="T126" s="81"/>
      <c r="U126" s="81"/>
      <c r="V126" s="81"/>
      <c r="W126" s="81"/>
      <c r="X126" s="81"/>
      <c r="Y126" s="81"/>
      <c r="Z126" s="81"/>
      <c r="AA126" s="81"/>
      <c r="AB126" s="81"/>
      <c r="AC126" s="81"/>
      <c r="AD126" s="81"/>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c r="BK126" s="83"/>
      <c r="BL126" s="83"/>
      <c r="BM126" s="83"/>
      <c r="BN126" s="83"/>
      <c r="BO126" s="83"/>
      <c r="BP126" s="83"/>
      <c r="BQ126" s="83"/>
      <c r="BR126" s="83"/>
      <c r="BS126" s="83"/>
    </row>
    <row r="127" spans="1:71" s="84" customFormat="1" ht="60.75" customHeight="1" thickBot="1" x14ac:dyDescent="0.25">
      <c r="A127" s="81"/>
      <c r="B127" s="41" t="s">
        <v>827</v>
      </c>
      <c r="C127" s="41"/>
      <c r="D127" s="52" t="s">
        <v>828</v>
      </c>
      <c r="E127" s="4" t="s">
        <v>829</v>
      </c>
      <c r="F127" s="4" t="s">
        <v>304</v>
      </c>
      <c r="G127" s="4" t="s">
        <v>830</v>
      </c>
      <c r="H127" s="20">
        <v>1600000</v>
      </c>
      <c r="I127" s="48"/>
      <c r="J127" s="82"/>
      <c r="K127" s="6" t="s">
        <v>831</v>
      </c>
      <c r="L127" s="82"/>
      <c r="M127" s="4" t="s">
        <v>26</v>
      </c>
      <c r="N127" s="7">
        <v>1</v>
      </c>
      <c r="O127" s="12" t="s">
        <v>832</v>
      </c>
      <c r="P127" s="8" t="s">
        <v>82</v>
      </c>
      <c r="Q127" s="10" t="s">
        <v>29</v>
      </c>
      <c r="R127" s="13" t="s">
        <v>52</v>
      </c>
      <c r="S127" s="34" t="s">
        <v>833</v>
      </c>
      <c r="T127" s="81"/>
      <c r="U127" s="81"/>
      <c r="V127" s="81"/>
      <c r="W127" s="81"/>
      <c r="X127" s="81"/>
      <c r="Y127" s="81"/>
      <c r="Z127" s="81"/>
      <c r="AA127" s="81"/>
      <c r="AB127" s="81"/>
      <c r="AC127" s="81"/>
      <c r="AD127" s="81"/>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c r="BK127" s="83"/>
      <c r="BL127" s="83"/>
      <c r="BM127" s="83"/>
      <c r="BN127" s="83"/>
      <c r="BO127" s="83"/>
      <c r="BP127" s="83"/>
      <c r="BQ127" s="83"/>
      <c r="BR127" s="83"/>
      <c r="BS127" s="83"/>
    </row>
    <row r="128" spans="1:71" s="84" customFormat="1" ht="66" customHeight="1" thickBot="1" x14ac:dyDescent="0.25">
      <c r="A128" s="81"/>
      <c r="B128" s="41" t="s">
        <v>834</v>
      </c>
      <c r="C128" s="41"/>
      <c r="D128" s="52" t="s">
        <v>835</v>
      </c>
      <c r="E128" s="6" t="s">
        <v>836</v>
      </c>
      <c r="F128" s="4" t="s">
        <v>34</v>
      </c>
      <c r="G128" s="4" t="s">
        <v>837</v>
      </c>
      <c r="H128" s="20">
        <v>39222400</v>
      </c>
      <c r="I128" s="48"/>
      <c r="J128" s="82"/>
      <c r="K128" s="4" t="s">
        <v>331</v>
      </c>
      <c r="L128" s="82"/>
      <c r="M128" s="4" t="s">
        <v>838</v>
      </c>
      <c r="N128" s="7">
        <v>1</v>
      </c>
      <c r="O128" s="12" t="s">
        <v>839</v>
      </c>
      <c r="P128" s="8" t="s">
        <v>82</v>
      </c>
      <c r="Q128" s="9" t="s">
        <v>29</v>
      </c>
      <c r="R128" s="10"/>
      <c r="S128" s="34" t="s">
        <v>840</v>
      </c>
      <c r="T128" s="81"/>
      <c r="U128" s="81"/>
      <c r="V128" s="81"/>
      <c r="W128" s="81"/>
      <c r="X128" s="81"/>
      <c r="Y128" s="81"/>
      <c r="Z128" s="81"/>
      <c r="AA128" s="81"/>
      <c r="AB128" s="81"/>
      <c r="AC128" s="81"/>
      <c r="AD128" s="81"/>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c r="BK128" s="83"/>
      <c r="BL128" s="83"/>
      <c r="BM128" s="83"/>
      <c r="BN128" s="83"/>
      <c r="BO128" s="83"/>
      <c r="BP128" s="83"/>
      <c r="BQ128" s="83"/>
      <c r="BR128" s="83"/>
      <c r="BS128" s="83"/>
    </row>
    <row r="129" spans="1:71" s="84" customFormat="1" ht="66" customHeight="1" thickBot="1" x14ac:dyDescent="0.25">
      <c r="A129" s="81"/>
      <c r="B129" s="41" t="s">
        <v>841</v>
      </c>
      <c r="C129" s="41"/>
      <c r="D129" s="4" t="s">
        <v>294</v>
      </c>
      <c r="E129" s="6" t="s">
        <v>842</v>
      </c>
      <c r="F129" s="4" t="s">
        <v>34</v>
      </c>
      <c r="G129" s="4" t="s">
        <v>843</v>
      </c>
      <c r="H129" s="20">
        <v>181275000</v>
      </c>
      <c r="I129" s="48"/>
      <c r="J129" s="82"/>
      <c r="K129" s="4" t="s">
        <v>844</v>
      </c>
      <c r="L129" s="82"/>
      <c r="M129" s="4" t="s">
        <v>324</v>
      </c>
      <c r="N129" s="7">
        <v>1</v>
      </c>
      <c r="O129" s="12" t="s">
        <v>845</v>
      </c>
      <c r="P129" s="8" t="s">
        <v>846</v>
      </c>
      <c r="Q129" s="9" t="s">
        <v>29</v>
      </c>
      <c r="R129" s="13" t="s">
        <v>52</v>
      </c>
      <c r="S129" s="34" t="s">
        <v>847</v>
      </c>
      <c r="T129" s="81"/>
      <c r="U129" s="81"/>
      <c r="V129" s="81"/>
      <c r="W129" s="81"/>
      <c r="X129" s="81"/>
      <c r="Y129" s="81"/>
      <c r="Z129" s="81"/>
      <c r="AA129" s="81"/>
      <c r="AB129" s="81"/>
      <c r="AC129" s="81"/>
      <c r="AD129" s="81"/>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c r="BM129" s="83"/>
      <c r="BN129" s="83"/>
      <c r="BO129" s="83"/>
      <c r="BP129" s="83"/>
      <c r="BQ129" s="83"/>
      <c r="BR129" s="83"/>
      <c r="BS129" s="83"/>
    </row>
    <row r="130" spans="1:71" s="84" customFormat="1" ht="61.5" customHeight="1" thickBot="1" x14ac:dyDescent="0.25">
      <c r="A130" s="81"/>
      <c r="B130" s="41" t="s">
        <v>848</v>
      </c>
      <c r="C130" s="41"/>
      <c r="D130" s="52" t="s">
        <v>849</v>
      </c>
      <c r="E130" s="4" t="s">
        <v>850</v>
      </c>
      <c r="F130" s="4" t="s">
        <v>34</v>
      </c>
      <c r="G130" s="4" t="s">
        <v>851</v>
      </c>
      <c r="H130" s="20">
        <v>9922500</v>
      </c>
      <c r="I130" s="48"/>
      <c r="J130" s="82"/>
      <c r="K130" s="4" t="s">
        <v>844</v>
      </c>
      <c r="L130" s="82"/>
      <c r="M130" s="4" t="s">
        <v>59</v>
      </c>
      <c r="N130" s="7">
        <v>1</v>
      </c>
      <c r="O130" s="12" t="s">
        <v>852</v>
      </c>
      <c r="P130" s="8" t="s">
        <v>846</v>
      </c>
      <c r="Q130" s="9" t="s">
        <v>29</v>
      </c>
      <c r="R130" s="13" t="s">
        <v>52</v>
      </c>
      <c r="S130" s="34" t="s">
        <v>853</v>
      </c>
      <c r="T130" s="81"/>
      <c r="U130" s="81"/>
      <c r="V130" s="81"/>
      <c r="W130" s="81"/>
      <c r="X130" s="81"/>
      <c r="Y130" s="81"/>
      <c r="Z130" s="81"/>
      <c r="AA130" s="81"/>
      <c r="AB130" s="81"/>
      <c r="AC130" s="81"/>
      <c r="AD130" s="81"/>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c r="BM130" s="83"/>
      <c r="BN130" s="83"/>
      <c r="BO130" s="83"/>
      <c r="BP130" s="83"/>
      <c r="BQ130" s="83"/>
      <c r="BR130" s="83"/>
      <c r="BS130" s="83"/>
    </row>
    <row r="131" spans="1:71" s="84" customFormat="1" ht="66" customHeight="1" thickBot="1" x14ac:dyDescent="0.25">
      <c r="A131" s="81"/>
      <c r="B131" s="41" t="s">
        <v>854</v>
      </c>
      <c r="C131" s="41"/>
      <c r="D131" s="52" t="s">
        <v>855</v>
      </c>
      <c r="E131" s="4" t="s">
        <v>856</v>
      </c>
      <c r="F131" s="4" t="s">
        <v>34</v>
      </c>
      <c r="G131" s="4" t="s">
        <v>857</v>
      </c>
      <c r="H131" s="20">
        <v>7875000</v>
      </c>
      <c r="I131" s="48"/>
      <c r="J131" s="82"/>
      <c r="K131" s="4" t="s">
        <v>844</v>
      </c>
      <c r="L131" s="82"/>
      <c r="M131" s="4" t="s">
        <v>74</v>
      </c>
      <c r="N131" s="7">
        <v>1</v>
      </c>
      <c r="O131" s="12" t="s">
        <v>858</v>
      </c>
      <c r="P131" s="8" t="s">
        <v>846</v>
      </c>
      <c r="Q131" s="9" t="s">
        <v>29</v>
      </c>
      <c r="R131" s="13" t="s">
        <v>52</v>
      </c>
      <c r="S131" s="34" t="s">
        <v>859</v>
      </c>
      <c r="T131" s="81"/>
      <c r="U131" s="81"/>
      <c r="V131" s="81"/>
      <c r="W131" s="81"/>
      <c r="X131" s="81"/>
      <c r="Y131" s="81"/>
      <c r="Z131" s="81"/>
      <c r="AA131" s="81"/>
      <c r="AB131" s="81"/>
      <c r="AC131" s="81"/>
      <c r="AD131" s="81"/>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c r="BK131" s="83"/>
      <c r="BL131" s="83"/>
      <c r="BM131" s="83"/>
      <c r="BN131" s="83"/>
      <c r="BO131" s="83"/>
      <c r="BP131" s="83"/>
      <c r="BQ131" s="83"/>
      <c r="BR131" s="83"/>
      <c r="BS131" s="83"/>
    </row>
    <row r="132" spans="1:71" s="84" customFormat="1" ht="72.75" customHeight="1" thickBot="1" x14ac:dyDescent="0.25">
      <c r="A132" s="81"/>
      <c r="B132" s="41" t="s">
        <v>860</v>
      </c>
      <c r="C132" s="41"/>
      <c r="D132" s="6" t="s">
        <v>219</v>
      </c>
      <c r="E132" s="6" t="s">
        <v>850</v>
      </c>
      <c r="F132" s="4" t="s">
        <v>34</v>
      </c>
      <c r="G132" s="4" t="s">
        <v>861</v>
      </c>
      <c r="H132" s="20">
        <v>7560000</v>
      </c>
      <c r="I132" s="48"/>
      <c r="J132" s="82"/>
      <c r="K132" s="4" t="s">
        <v>844</v>
      </c>
      <c r="L132" s="82"/>
      <c r="M132" s="4" t="s">
        <v>59</v>
      </c>
      <c r="N132" s="7">
        <v>1</v>
      </c>
      <c r="O132" s="12" t="s">
        <v>862</v>
      </c>
      <c r="P132" s="8" t="s">
        <v>846</v>
      </c>
      <c r="Q132" s="10"/>
      <c r="R132" s="10"/>
      <c r="S132" s="34" t="s">
        <v>863</v>
      </c>
      <c r="T132" s="81"/>
      <c r="U132" s="81"/>
      <c r="V132" s="81"/>
      <c r="W132" s="81"/>
      <c r="X132" s="81"/>
      <c r="Y132" s="81"/>
      <c r="Z132" s="81"/>
      <c r="AA132" s="81"/>
      <c r="AB132" s="81"/>
      <c r="AC132" s="81"/>
      <c r="AD132" s="81"/>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c r="BK132" s="83"/>
      <c r="BL132" s="83"/>
      <c r="BM132" s="83"/>
      <c r="BN132" s="83"/>
      <c r="BO132" s="83"/>
      <c r="BP132" s="83"/>
      <c r="BQ132" s="83"/>
      <c r="BR132" s="83"/>
      <c r="BS132" s="83"/>
    </row>
    <row r="133" spans="1:71" s="84" customFormat="1" ht="66" customHeight="1" thickBot="1" x14ac:dyDescent="0.25">
      <c r="A133" s="81"/>
      <c r="B133" s="41" t="s">
        <v>864</v>
      </c>
      <c r="C133" s="41"/>
      <c r="D133" s="4" t="s">
        <v>187</v>
      </c>
      <c r="E133" s="4" t="s">
        <v>865</v>
      </c>
      <c r="F133" s="4" t="s">
        <v>34</v>
      </c>
      <c r="G133" s="4" t="s">
        <v>866</v>
      </c>
      <c r="H133" s="20">
        <v>12915000</v>
      </c>
      <c r="I133" s="48"/>
      <c r="J133" s="82"/>
      <c r="K133" s="4" t="s">
        <v>844</v>
      </c>
      <c r="L133" s="82"/>
      <c r="M133" s="4" t="s">
        <v>59</v>
      </c>
      <c r="N133" s="7">
        <v>1</v>
      </c>
      <c r="O133" s="12" t="s">
        <v>867</v>
      </c>
      <c r="P133" s="8" t="s">
        <v>846</v>
      </c>
      <c r="Q133" s="9" t="s">
        <v>29</v>
      </c>
      <c r="R133" s="13" t="s">
        <v>52</v>
      </c>
      <c r="S133" s="34" t="s">
        <v>868</v>
      </c>
      <c r="T133" s="81"/>
      <c r="U133" s="81"/>
      <c r="V133" s="81"/>
      <c r="W133" s="81"/>
      <c r="X133" s="81"/>
      <c r="Y133" s="81"/>
      <c r="Z133" s="81"/>
      <c r="AA133" s="81"/>
      <c r="AB133" s="81"/>
      <c r="AC133" s="81"/>
      <c r="AD133" s="81"/>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row>
    <row r="134" spans="1:71" s="84" customFormat="1" ht="66" customHeight="1" thickBot="1" x14ac:dyDescent="0.25">
      <c r="A134" s="81"/>
      <c r="B134" s="41" t="s">
        <v>869</v>
      </c>
      <c r="C134" s="41"/>
      <c r="D134" s="52" t="s">
        <v>310</v>
      </c>
      <c r="E134" s="4" t="s">
        <v>870</v>
      </c>
      <c r="F134" s="4" t="s">
        <v>34</v>
      </c>
      <c r="G134" s="4" t="s">
        <v>871</v>
      </c>
      <c r="H134" s="20">
        <v>7875000</v>
      </c>
      <c r="I134" s="48"/>
      <c r="J134" s="82"/>
      <c r="K134" s="4" t="s">
        <v>844</v>
      </c>
      <c r="L134" s="82"/>
      <c r="M134" s="4" t="s">
        <v>74</v>
      </c>
      <c r="N134" s="7">
        <v>1</v>
      </c>
      <c r="O134" s="12" t="s">
        <v>872</v>
      </c>
      <c r="P134" s="8" t="s">
        <v>846</v>
      </c>
      <c r="Q134" s="9" t="s">
        <v>29</v>
      </c>
      <c r="R134" s="13" t="s">
        <v>52</v>
      </c>
      <c r="S134" s="34" t="s">
        <v>873</v>
      </c>
      <c r="T134" s="81"/>
      <c r="U134" s="81"/>
      <c r="V134" s="81"/>
      <c r="W134" s="81"/>
      <c r="X134" s="81"/>
      <c r="Y134" s="81"/>
      <c r="Z134" s="81"/>
      <c r="AA134" s="81"/>
      <c r="AB134" s="81"/>
      <c r="AC134" s="81"/>
      <c r="AD134" s="81"/>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row>
    <row r="135" spans="1:71" s="84" customFormat="1" ht="66" customHeight="1" thickBot="1" x14ac:dyDescent="0.25">
      <c r="A135" s="81"/>
      <c r="B135" s="41" t="s">
        <v>874</v>
      </c>
      <c r="C135" s="41"/>
      <c r="D135" s="52" t="s">
        <v>875</v>
      </c>
      <c r="E135" s="4" t="s">
        <v>876</v>
      </c>
      <c r="F135" s="4" t="s">
        <v>34</v>
      </c>
      <c r="G135" s="4" t="s">
        <v>877</v>
      </c>
      <c r="H135" s="20">
        <v>8190000</v>
      </c>
      <c r="I135" s="48"/>
      <c r="J135" s="82"/>
      <c r="K135" s="4" t="s">
        <v>844</v>
      </c>
      <c r="L135" s="82"/>
      <c r="M135" s="4" t="s">
        <v>44</v>
      </c>
      <c r="N135" s="7">
        <v>1</v>
      </c>
      <c r="O135" s="12" t="s">
        <v>878</v>
      </c>
      <c r="P135" s="8" t="s">
        <v>846</v>
      </c>
      <c r="Q135" s="9" t="s">
        <v>29</v>
      </c>
      <c r="R135" s="13" t="s">
        <v>52</v>
      </c>
      <c r="S135" s="34" t="s">
        <v>879</v>
      </c>
      <c r="T135" s="81"/>
      <c r="U135" s="81"/>
      <c r="V135" s="81"/>
      <c r="W135" s="81"/>
      <c r="X135" s="81"/>
      <c r="Y135" s="81"/>
      <c r="Z135" s="81"/>
      <c r="AA135" s="81"/>
      <c r="AB135" s="81"/>
      <c r="AC135" s="81"/>
      <c r="AD135" s="81"/>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row>
    <row r="136" spans="1:71" s="84" customFormat="1" ht="78" customHeight="1" thickBot="1" x14ac:dyDescent="0.25">
      <c r="A136" s="81"/>
      <c r="B136" s="41" t="s">
        <v>880</v>
      </c>
      <c r="C136" s="41"/>
      <c r="D136" s="52" t="s">
        <v>881</v>
      </c>
      <c r="E136" s="6" t="s">
        <v>882</v>
      </c>
      <c r="F136" s="21" t="s">
        <v>241</v>
      </c>
      <c r="G136" s="4" t="s">
        <v>883</v>
      </c>
      <c r="H136" s="20">
        <v>4001277185</v>
      </c>
      <c r="I136" s="48"/>
      <c r="J136" s="82"/>
      <c r="K136" s="48" t="s">
        <v>884</v>
      </c>
      <c r="L136" s="82"/>
      <c r="M136" s="4" t="s">
        <v>597</v>
      </c>
      <c r="N136" s="7">
        <v>1</v>
      </c>
      <c r="O136" s="12" t="s">
        <v>885</v>
      </c>
      <c r="P136" s="8" t="s">
        <v>886</v>
      </c>
      <c r="Q136" s="8" t="s">
        <v>887</v>
      </c>
      <c r="R136" s="10"/>
      <c r="S136" s="34" t="s">
        <v>888</v>
      </c>
      <c r="T136" s="81"/>
      <c r="U136" s="81"/>
      <c r="V136" s="81"/>
      <c r="W136" s="81"/>
      <c r="X136" s="81"/>
      <c r="Y136" s="81"/>
      <c r="Z136" s="81"/>
      <c r="AA136" s="81"/>
      <c r="AB136" s="81"/>
      <c r="AC136" s="81"/>
      <c r="AD136" s="81"/>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c r="BO136" s="83"/>
      <c r="BP136" s="83"/>
      <c r="BQ136" s="83"/>
      <c r="BR136" s="83"/>
      <c r="BS136" s="83"/>
    </row>
    <row r="137" spans="1:71" s="84" customFormat="1" ht="66" customHeight="1" thickBot="1" x14ac:dyDescent="0.25">
      <c r="A137" s="81"/>
      <c r="B137" s="41" t="s">
        <v>889</v>
      </c>
      <c r="C137" s="41"/>
      <c r="D137" s="52" t="s">
        <v>890</v>
      </c>
      <c r="E137" s="6" t="s">
        <v>891</v>
      </c>
      <c r="F137" s="4" t="s">
        <v>34</v>
      </c>
      <c r="G137" s="4" t="s">
        <v>892</v>
      </c>
      <c r="H137" s="20">
        <v>9922500</v>
      </c>
      <c r="I137" s="48"/>
      <c r="J137" s="82"/>
      <c r="K137" s="4" t="s">
        <v>893</v>
      </c>
      <c r="L137" s="82"/>
      <c r="M137" s="4" t="s">
        <v>59</v>
      </c>
      <c r="N137" s="7">
        <v>1</v>
      </c>
      <c r="O137" s="12" t="s">
        <v>894</v>
      </c>
      <c r="P137" s="8" t="s">
        <v>846</v>
      </c>
      <c r="Q137" s="8" t="s">
        <v>29</v>
      </c>
      <c r="R137" s="13" t="s">
        <v>52</v>
      </c>
      <c r="S137" s="34" t="s">
        <v>895</v>
      </c>
      <c r="T137" s="81"/>
      <c r="U137" s="81"/>
      <c r="V137" s="81"/>
      <c r="W137" s="81"/>
      <c r="X137" s="81"/>
      <c r="Y137" s="81"/>
      <c r="Z137" s="81"/>
      <c r="AA137" s="81"/>
      <c r="AB137" s="81"/>
      <c r="AC137" s="81"/>
      <c r="AD137" s="81"/>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c r="BO137" s="83"/>
      <c r="BP137" s="83"/>
      <c r="BQ137" s="83"/>
      <c r="BR137" s="83"/>
      <c r="BS137" s="83"/>
    </row>
    <row r="138" spans="1:71" s="84" customFormat="1" ht="66" customHeight="1" thickBot="1" x14ac:dyDescent="0.25">
      <c r="A138" s="81"/>
      <c r="B138" s="41" t="s">
        <v>896</v>
      </c>
      <c r="C138" s="41"/>
      <c r="D138" s="52" t="s">
        <v>318</v>
      </c>
      <c r="E138" s="4" t="s">
        <v>319</v>
      </c>
      <c r="F138" s="24" t="s">
        <v>320</v>
      </c>
      <c r="G138" s="4" t="s">
        <v>897</v>
      </c>
      <c r="H138" s="20">
        <v>198000000</v>
      </c>
      <c r="I138" s="48"/>
      <c r="J138" s="82"/>
      <c r="K138" s="4" t="s">
        <v>893</v>
      </c>
      <c r="L138" s="82"/>
      <c r="M138" s="4" t="s">
        <v>324</v>
      </c>
      <c r="N138" s="7">
        <v>1</v>
      </c>
      <c r="O138" s="12" t="s">
        <v>898</v>
      </c>
      <c r="P138" s="8" t="s">
        <v>846</v>
      </c>
      <c r="Q138" s="8" t="s">
        <v>887</v>
      </c>
      <c r="R138" s="10"/>
      <c r="S138" s="34" t="s">
        <v>899</v>
      </c>
      <c r="T138" s="81"/>
      <c r="U138" s="81"/>
      <c r="V138" s="81"/>
      <c r="W138" s="81"/>
      <c r="X138" s="81"/>
      <c r="Y138" s="81"/>
      <c r="Z138" s="81"/>
      <c r="AA138" s="81"/>
      <c r="AB138" s="81"/>
      <c r="AC138" s="81"/>
      <c r="AD138" s="81"/>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row>
    <row r="139" spans="1:71" s="84" customFormat="1" ht="69" customHeight="1" thickBot="1" x14ac:dyDescent="0.25">
      <c r="A139" s="81"/>
      <c r="B139" s="41" t="s">
        <v>900</v>
      </c>
      <c r="C139" s="41"/>
      <c r="D139" s="52" t="s">
        <v>85</v>
      </c>
      <c r="E139" s="6" t="s">
        <v>901</v>
      </c>
      <c r="F139" s="4" t="s">
        <v>34</v>
      </c>
      <c r="G139" s="4" t="s">
        <v>902</v>
      </c>
      <c r="H139" s="20">
        <v>50000000</v>
      </c>
      <c r="I139" s="20"/>
      <c r="J139" s="4"/>
      <c r="K139" s="4" t="s">
        <v>331</v>
      </c>
      <c r="L139" s="82"/>
      <c r="M139" s="4" t="s">
        <v>903</v>
      </c>
      <c r="N139" s="7">
        <v>1</v>
      </c>
      <c r="O139" s="12" t="s">
        <v>904</v>
      </c>
      <c r="P139" s="8" t="s">
        <v>82</v>
      </c>
      <c r="Q139" s="10" t="s">
        <v>29</v>
      </c>
      <c r="R139" s="10"/>
      <c r="S139" s="34" t="s">
        <v>905</v>
      </c>
      <c r="T139" s="81"/>
      <c r="U139" s="81"/>
      <c r="V139" s="81"/>
      <c r="W139" s="81"/>
      <c r="X139" s="81"/>
      <c r="Y139" s="81"/>
      <c r="Z139" s="81"/>
      <c r="AA139" s="81"/>
      <c r="AB139" s="81"/>
      <c r="AC139" s="81"/>
      <c r="AD139" s="81"/>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c r="BK139" s="83"/>
      <c r="BL139" s="83"/>
      <c r="BM139" s="83"/>
      <c r="BN139" s="83"/>
      <c r="BO139" s="83"/>
      <c r="BP139" s="83"/>
      <c r="BQ139" s="83"/>
      <c r="BR139" s="83"/>
      <c r="BS139" s="83"/>
    </row>
    <row r="140" spans="1:71" s="84" customFormat="1" ht="59.25" customHeight="1" thickBot="1" x14ac:dyDescent="0.25">
      <c r="A140" s="81"/>
      <c r="B140" s="41" t="s">
        <v>906</v>
      </c>
      <c r="C140" s="41"/>
      <c r="D140" s="52" t="s">
        <v>907</v>
      </c>
      <c r="E140" s="6" t="s">
        <v>908</v>
      </c>
      <c r="F140" s="53" t="s">
        <v>250</v>
      </c>
      <c r="G140" s="4" t="s">
        <v>909</v>
      </c>
      <c r="H140" s="20">
        <v>54561500</v>
      </c>
      <c r="I140" s="48"/>
      <c r="J140" s="82"/>
      <c r="K140" s="4" t="s">
        <v>910</v>
      </c>
      <c r="L140" s="82"/>
      <c r="M140" s="4" t="s">
        <v>911</v>
      </c>
      <c r="N140" s="7">
        <v>1</v>
      </c>
      <c r="O140" s="12" t="s">
        <v>912</v>
      </c>
      <c r="P140" s="8" t="s">
        <v>82</v>
      </c>
      <c r="Q140" s="10" t="s">
        <v>29</v>
      </c>
      <c r="R140" s="10"/>
      <c r="S140" s="34" t="s">
        <v>913</v>
      </c>
      <c r="T140" s="81"/>
      <c r="U140" s="81"/>
      <c r="V140" s="81"/>
      <c r="W140" s="81"/>
      <c r="X140" s="81"/>
      <c r="Y140" s="81"/>
      <c r="Z140" s="81"/>
      <c r="AA140" s="81"/>
      <c r="AB140" s="81"/>
      <c r="AC140" s="81"/>
      <c r="AD140" s="81"/>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c r="BK140" s="83"/>
      <c r="BL140" s="83"/>
      <c r="BM140" s="83"/>
      <c r="BN140" s="83"/>
      <c r="BO140" s="83"/>
      <c r="BP140" s="83"/>
      <c r="BQ140" s="83"/>
      <c r="BR140" s="83"/>
      <c r="BS140" s="83"/>
    </row>
    <row r="141" spans="1:71" s="84" customFormat="1" ht="58.5" customHeight="1" thickBot="1" x14ac:dyDescent="0.25">
      <c r="A141" s="81"/>
      <c r="B141" s="41" t="s">
        <v>914</v>
      </c>
      <c r="C141" s="89"/>
      <c r="D141" s="54" t="s">
        <v>352</v>
      </c>
      <c r="E141" s="6" t="s">
        <v>353</v>
      </c>
      <c r="F141" s="4" t="s">
        <v>915</v>
      </c>
      <c r="G141" s="4" t="s">
        <v>916</v>
      </c>
      <c r="H141" s="20">
        <v>5893162</v>
      </c>
      <c r="I141" s="48"/>
      <c r="J141" s="82"/>
      <c r="K141" s="4" t="s">
        <v>893</v>
      </c>
      <c r="L141" s="82"/>
      <c r="M141" s="4" t="s">
        <v>324</v>
      </c>
      <c r="N141" s="7">
        <v>1</v>
      </c>
      <c r="O141" s="12" t="s">
        <v>917</v>
      </c>
      <c r="P141" s="8" t="s">
        <v>846</v>
      </c>
      <c r="Q141" s="10" t="s">
        <v>29</v>
      </c>
      <c r="R141" s="13" t="s">
        <v>52</v>
      </c>
      <c r="S141" s="34" t="s">
        <v>918</v>
      </c>
      <c r="T141" s="81"/>
      <c r="U141" s="81"/>
      <c r="V141" s="81"/>
      <c r="W141" s="81"/>
      <c r="X141" s="81"/>
      <c r="Y141" s="81"/>
      <c r="Z141" s="81"/>
      <c r="AA141" s="81"/>
      <c r="AB141" s="81"/>
      <c r="AC141" s="81"/>
      <c r="AD141" s="81"/>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c r="BK141" s="83"/>
      <c r="BL141" s="83"/>
      <c r="BM141" s="83"/>
      <c r="BN141" s="83"/>
      <c r="BO141" s="83"/>
      <c r="BP141" s="83"/>
      <c r="BQ141" s="83"/>
      <c r="BR141" s="83"/>
      <c r="BS141" s="83"/>
    </row>
    <row r="142" spans="1:71" s="84" customFormat="1" ht="75.75" customHeight="1" thickBot="1" x14ac:dyDescent="0.25">
      <c r="A142" s="81"/>
      <c r="B142" s="41" t="s">
        <v>919</v>
      </c>
      <c r="C142" s="41"/>
      <c r="D142" s="52" t="s">
        <v>278</v>
      </c>
      <c r="E142" s="6" t="s">
        <v>920</v>
      </c>
      <c r="F142" s="4" t="s">
        <v>34</v>
      </c>
      <c r="G142" s="4" t="s">
        <v>921</v>
      </c>
      <c r="H142" s="20">
        <v>9695452</v>
      </c>
      <c r="I142" s="48"/>
      <c r="J142" s="82"/>
      <c r="K142" s="4" t="s">
        <v>893</v>
      </c>
      <c r="L142" s="82"/>
      <c r="M142" s="4" t="s">
        <v>922</v>
      </c>
      <c r="N142" s="7">
        <v>1</v>
      </c>
      <c r="O142" s="12" t="s">
        <v>923</v>
      </c>
      <c r="P142" s="8" t="s">
        <v>846</v>
      </c>
      <c r="Q142" s="10" t="s">
        <v>29</v>
      </c>
      <c r="R142" s="13" t="s">
        <v>52</v>
      </c>
      <c r="S142" s="34" t="s">
        <v>924</v>
      </c>
      <c r="T142" s="81"/>
      <c r="U142" s="81"/>
      <c r="V142" s="81"/>
      <c r="W142" s="81"/>
      <c r="X142" s="81"/>
      <c r="Y142" s="81"/>
      <c r="Z142" s="81"/>
      <c r="AA142" s="81"/>
      <c r="AB142" s="81"/>
      <c r="AC142" s="81"/>
      <c r="AD142" s="81"/>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c r="BK142" s="83"/>
      <c r="BL142" s="83"/>
      <c r="BM142" s="83"/>
      <c r="BN142" s="83"/>
      <c r="BO142" s="83"/>
      <c r="BP142" s="83"/>
      <c r="BQ142" s="83"/>
      <c r="BR142" s="83"/>
      <c r="BS142" s="83"/>
    </row>
    <row r="143" spans="1:71" s="84" customFormat="1" ht="81.75" customHeight="1" thickBot="1" x14ac:dyDescent="0.25">
      <c r="A143" s="81"/>
      <c r="B143" s="41" t="s">
        <v>925</v>
      </c>
      <c r="C143" s="41"/>
      <c r="D143" s="51" t="s">
        <v>926</v>
      </c>
      <c r="E143" s="26" t="s">
        <v>927</v>
      </c>
      <c r="F143" s="24" t="s">
        <v>320</v>
      </c>
      <c r="G143" s="4" t="s">
        <v>928</v>
      </c>
      <c r="H143" s="20">
        <v>99000000</v>
      </c>
      <c r="I143" s="48"/>
      <c r="J143" s="82"/>
      <c r="K143" s="4" t="s">
        <v>893</v>
      </c>
      <c r="L143" s="82"/>
      <c r="M143" s="4" t="s">
        <v>59</v>
      </c>
      <c r="N143" s="7">
        <v>1</v>
      </c>
      <c r="O143" s="12" t="s">
        <v>929</v>
      </c>
      <c r="P143" s="8" t="s">
        <v>846</v>
      </c>
      <c r="Q143" s="9" t="s">
        <v>29</v>
      </c>
      <c r="R143" s="10"/>
      <c r="S143" s="34" t="s">
        <v>930</v>
      </c>
      <c r="T143" s="81"/>
      <c r="U143" s="81"/>
      <c r="V143" s="81"/>
      <c r="W143" s="81"/>
      <c r="X143" s="81"/>
      <c r="Y143" s="81"/>
      <c r="Z143" s="81"/>
      <c r="AA143" s="81"/>
      <c r="AB143" s="81"/>
      <c r="AC143" s="81"/>
      <c r="AD143" s="81"/>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c r="BK143" s="83"/>
      <c r="BL143" s="83"/>
      <c r="BM143" s="83"/>
      <c r="BN143" s="83"/>
      <c r="BO143" s="83"/>
      <c r="BP143" s="83"/>
      <c r="BQ143" s="83"/>
      <c r="BR143" s="83"/>
      <c r="BS143" s="83"/>
    </row>
    <row r="144" spans="1:71" s="84" customFormat="1" ht="70.5" customHeight="1" thickBot="1" x14ac:dyDescent="0.25">
      <c r="A144" s="81"/>
      <c r="B144" s="41" t="s">
        <v>931</v>
      </c>
      <c r="C144" s="41"/>
      <c r="D144" s="52" t="s">
        <v>563</v>
      </c>
      <c r="E144" s="6" t="s">
        <v>932</v>
      </c>
      <c r="F144" s="24" t="s">
        <v>320</v>
      </c>
      <c r="G144" s="4" t="s">
        <v>933</v>
      </c>
      <c r="H144" s="20">
        <v>14997570</v>
      </c>
      <c r="I144" s="20"/>
      <c r="J144" s="4"/>
      <c r="K144" s="4" t="s">
        <v>442</v>
      </c>
      <c r="L144" s="82"/>
      <c r="M144" s="4" t="s">
        <v>934</v>
      </c>
      <c r="N144" s="7">
        <v>1</v>
      </c>
      <c r="O144" s="12" t="s">
        <v>935</v>
      </c>
      <c r="P144" s="8" t="s">
        <v>846</v>
      </c>
      <c r="Q144" s="9" t="s">
        <v>29</v>
      </c>
      <c r="R144" s="13" t="s">
        <v>52</v>
      </c>
      <c r="S144" s="34" t="s">
        <v>936</v>
      </c>
      <c r="T144" s="81"/>
      <c r="U144" s="81"/>
      <c r="V144" s="81"/>
      <c r="W144" s="81"/>
      <c r="X144" s="81"/>
      <c r="Y144" s="81"/>
      <c r="Z144" s="81"/>
      <c r="AA144" s="81"/>
      <c r="AB144" s="81"/>
      <c r="AC144" s="81"/>
      <c r="AD144" s="81"/>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row>
    <row r="145" spans="1:71" s="84" customFormat="1" ht="93.75" customHeight="1" thickBot="1" x14ac:dyDescent="0.25">
      <c r="A145" s="81"/>
      <c r="B145" s="41" t="s">
        <v>937</v>
      </c>
      <c r="C145" s="41"/>
      <c r="D145" s="52" t="s">
        <v>381</v>
      </c>
      <c r="E145" s="6" t="s">
        <v>938</v>
      </c>
      <c r="F145" s="24" t="s">
        <v>320</v>
      </c>
      <c r="G145" s="4" t="s">
        <v>939</v>
      </c>
      <c r="H145" s="20">
        <v>452249091</v>
      </c>
      <c r="I145" s="48"/>
      <c r="J145" s="82"/>
      <c r="K145" s="6" t="s">
        <v>940</v>
      </c>
      <c r="L145" s="82"/>
      <c r="M145" s="4" t="s">
        <v>59</v>
      </c>
      <c r="N145" s="7">
        <v>1</v>
      </c>
      <c r="O145" s="12" t="s">
        <v>941</v>
      </c>
      <c r="P145" s="8" t="s">
        <v>846</v>
      </c>
      <c r="Q145" s="9" t="s">
        <v>29</v>
      </c>
      <c r="R145" s="13" t="s">
        <v>52</v>
      </c>
      <c r="S145" s="34" t="s">
        <v>942</v>
      </c>
      <c r="T145" s="81"/>
      <c r="U145" s="81"/>
      <c r="V145" s="81"/>
      <c r="W145" s="81"/>
      <c r="X145" s="81"/>
      <c r="Y145" s="81"/>
      <c r="Z145" s="81"/>
      <c r="AA145" s="81"/>
      <c r="AB145" s="81"/>
      <c r="AC145" s="81"/>
      <c r="AD145" s="81"/>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c r="BK145" s="83"/>
      <c r="BL145" s="83"/>
      <c r="BM145" s="83"/>
      <c r="BN145" s="83"/>
      <c r="BO145" s="83"/>
      <c r="BP145" s="83"/>
      <c r="BQ145" s="83"/>
      <c r="BR145" s="83"/>
      <c r="BS145" s="83"/>
    </row>
    <row r="146" spans="1:71" s="84" customFormat="1" ht="72" customHeight="1" thickBot="1" x14ac:dyDescent="0.25">
      <c r="A146" s="81"/>
      <c r="B146" s="41" t="s">
        <v>943</v>
      </c>
      <c r="C146" s="41"/>
      <c r="D146" s="4" t="s">
        <v>944</v>
      </c>
      <c r="E146" s="6" t="s">
        <v>945</v>
      </c>
      <c r="F146" s="53" t="s">
        <v>250</v>
      </c>
      <c r="G146" s="4" t="s">
        <v>946</v>
      </c>
      <c r="H146" s="20">
        <v>130000000</v>
      </c>
      <c r="I146" s="48"/>
      <c r="J146" s="82"/>
      <c r="K146" s="4" t="s">
        <v>88</v>
      </c>
      <c r="L146" s="82"/>
      <c r="M146" s="4" t="s">
        <v>838</v>
      </c>
      <c r="N146" s="7">
        <v>1</v>
      </c>
      <c r="O146" s="12" t="s">
        <v>947</v>
      </c>
      <c r="P146" s="8" t="s">
        <v>82</v>
      </c>
      <c r="Q146" s="10" t="s">
        <v>948</v>
      </c>
      <c r="R146" s="10"/>
      <c r="S146" s="34" t="s">
        <v>949</v>
      </c>
      <c r="T146" s="81"/>
      <c r="U146" s="81"/>
      <c r="V146" s="81"/>
      <c r="W146" s="81"/>
      <c r="X146" s="81"/>
      <c r="Y146" s="81"/>
      <c r="Z146" s="81"/>
      <c r="AA146" s="81"/>
      <c r="AB146" s="81"/>
      <c r="AC146" s="81"/>
      <c r="AD146" s="81"/>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c r="BK146" s="83"/>
      <c r="BL146" s="83"/>
      <c r="BM146" s="83"/>
      <c r="BN146" s="83"/>
      <c r="BO146" s="83"/>
      <c r="BP146" s="83"/>
      <c r="BQ146" s="83"/>
      <c r="BR146" s="83"/>
      <c r="BS146" s="83"/>
    </row>
    <row r="147" spans="1:71" s="84" customFormat="1" ht="68.25" customHeight="1" thickBot="1" x14ac:dyDescent="0.25">
      <c r="A147" s="81"/>
      <c r="B147" s="41" t="s">
        <v>950</v>
      </c>
      <c r="C147" s="41"/>
      <c r="D147" s="4" t="s">
        <v>951</v>
      </c>
      <c r="E147" s="4" t="s">
        <v>952</v>
      </c>
      <c r="F147" s="17" t="s">
        <v>95</v>
      </c>
      <c r="G147" s="4" t="s">
        <v>953</v>
      </c>
      <c r="H147" s="20">
        <v>424498704</v>
      </c>
      <c r="I147" s="48"/>
      <c r="J147" s="4"/>
      <c r="K147" s="4" t="s">
        <v>252</v>
      </c>
      <c r="L147" s="4"/>
      <c r="M147" s="4" t="s">
        <v>597</v>
      </c>
      <c r="N147" s="7">
        <v>1</v>
      </c>
      <c r="O147" s="12" t="s">
        <v>954</v>
      </c>
      <c r="P147" s="8" t="s">
        <v>955</v>
      </c>
      <c r="Q147" s="10" t="s">
        <v>956</v>
      </c>
      <c r="R147" s="10"/>
      <c r="S147" s="34" t="s">
        <v>957</v>
      </c>
      <c r="T147" s="81"/>
      <c r="U147" s="81"/>
      <c r="V147" s="81"/>
      <c r="W147" s="81"/>
      <c r="X147" s="81"/>
      <c r="Y147" s="81"/>
      <c r="Z147" s="81"/>
      <c r="AA147" s="81"/>
      <c r="AB147" s="81"/>
      <c r="AC147" s="81"/>
      <c r="AD147" s="81"/>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c r="BK147" s="83"/>
      <c r="BL147" s="83"/>
      <c r="BM147" s="83"/>
      <c r="BN147" s="83"/>
      <c r="BO147" s="83"/>
      <c r="BP147" s="83"/>
      <c r="BQ147" s="83"/>
      <c r="BR147" s="83"/>
      <c r="BS147" s="83"/>
    </row>
    <row r="148" spans="1:71" s="84" customFormat="1" ht="81" customHeight="1" thickBot="1" x14ac:dyDescent="0.25">
      <c r="A148" s="81"/>
      <c r="B148" s="41" t="s">
        <v>958</v>
      </c>
      <c r="C148" s="41"/>
      <c r="D148" s="4" t="s">
        <v>959</v>
      </c>
      <c r="E148" s="4" t="s">
        <v>960</v>
      </c>
      <c r="F148" s="17" t="s">
        <v>95</v>
      </c>
      <c r="G148" s="4" t="s">
        <v>961</v>
      </c>
      <c r="H148" s="20">
        <v>1351513083</v>
      </c>
      <c r="I148" s="48"/>
      <c r="J148" s="4"/>
      <c r="K148" s="4" t="s">
        <v>252</v>
      </c>
      <c r="L148" s="4"/>
      <c r="M148" s="4" t="s">
        <v>59</v>
      </c>
      <c r="N148" s="7">
        <v>1</v>
      </c>
      <c r="O148" s="12" t="s">
        <v>962</v>
      </c>
      <c r="P148" s="8" t="s">
        <v>963</v>
      </c>
      <c r="Q148" s="8" t="s">
        <v>964</v>
      </c>
      <c r="R148" s="10"/>
      <c r="S148" s="34" t="s">
        <v>965</v>
      </c>
      <c r="T148" s="81"/>
      <c r="U148" s="81"/>
      <c r="V148" s="81"/>
      <c r="W148" s="81"/>
      <c r="X148" s="81"/>
      <c r="Y148" s="81"/>
      <c r="Z148" s="81"/>
      <c r="AA148" s="81"/>
      <c r="AB148" s="81"/>
      <c r="AC148" s="81"/>
      <c r="AD148" s="81"/>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c r="BK148" s="83"/>
      <c r="BL148" s="83"/>
      <c r="BM148" s="83"/>
      <c r="BN148" s="83"/>
      <c r="BO148" s="83"/>
      <c r="BP148" s="83"/>
      <c r="BQ148" s="83"/>
      <c r="BR148" s="83"/>
      <c r="BS148" s="83"/>
    </row>
    <row r="149" spans="1:71" s="84" customFormat="1" ht="81" customHeight="1" thickBot="1" x14ac:dyDescent="0.25">
      <c r="A149" s="81"/>
      <c r="B149" s="41" t="s">
        <v>966</v>
      </c>
      <c r="C149" s="41"/>
      <c r="D149" s="4" t="s">
        <v>389</v>
      </c>
      <c r="E149" s="26" t="s">
        <v>927</v>
      </c>
      <c r="F149" s="24" t="s">
        <v>320</v>
      </c>
      <c r="G149" s="4" t="s">
        <v>967</v>
      </c>
      <c r="H149" s="20">
        <v>99000000</v>
      </c>
      <c r="I149" s="48"/>
      <c r="J149" s="4"/>
      <c r="K149" s="4" t="s">
        <v>968</v>
      </c>
      <c r="L149" s="4"/>
      <c r="M149" s="4" t="s">
        <v>59</v>
      </c>
      <c r="N149" s="7">
        <v>1</v>
      </c>
      <c r="O149" s="12" t="s">
        <v>969</v>
      </c>
      <c r="P149" s="8" t="s">
        <v>846</v>
      </c>
      <c r="Q149" s="8" t="s">
        <v>29</v>
      </c>
      <c r="R149" s="10"/>
      <c r="S149" s="34" t="s">
        <v>970</v>
      </c>
      <c r="T149" s="81"/>
      <c r="U149" s="81"/>
      <c r="V149" s="81"/>
      <c r="W149" s="81"/>
      <c r="X149" s="81"/>
      <c r="Y149" s="81"/>
      <c r="Z149" s="81"/>
      <c r="AA149" s="81"/>
      <c r="AB149" s="81"/>
      <c r="AC149" s="81"/>
      <c r="AD149" s="81"/>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c r="BK149" s="83"/>
      <c r="BL149" s="83"/>
      <c r="BM149" s="83"/>
      <c r="BN149" s="83"/>
      <c r="BO149" s="83"/>
      <c r="BP149" s="83"/>
      <c r="BQ149" s="83"/>
      <c r="BR149" s="83"/>
      <c r="BS149" s="83"/>
    </row>
    <row r="150" spans="1:71" s="84" customFormat="1" ht="59.25" customHeight="1" thickBot="1" x14ac:dyDescent="0.25">
      <c r="A150" s="81"/>
      <c r="B150" s="41" t="s">
        <v>971</v>
      </c>
      <c r="C150" s="41"/>
      <c r="D150" s="4" t="s">
        <v>972</v>
      </c>
      <c r="E150" s="4" t="s">
        <v>973</v>
      </c>
      <c r="F150" s="21" t="s">
        <v>241</v>
      </c>
      <c r="G150" s="4" t="s">
        <v>974</v>
      </c>
      <c r="H150" s="20">
        <v>166429386</v>
      </c>
      <c r="I150" s="48"/>
      <c r="J150" s="4"/>
      <c r="K150" s="4" t="s">
        <v>331</v>
      </c>
      <c r="L150" s="4"/>
      <c r="M150" s="4" t="s">
        <v>346</v>
      </c>
      <c r="N150" s="7">
        <v>1</v>
      </c>
      <c r="O150" s="12" t="s">
        <v>975</v>
      </c>
      <c r="P150" s="8"/>
      <c r="Q150" s="10"/>
      <c r="R150" s="10"/>
      <c r="S150" s="34" t="s">
        <v>976</v>
      </c>
      <c r="T150" s="81"/>
      <c r="U150" s="81"/>
      <c r="V150" s="81"/>
      <c r="W150" s="81"/>
      <c r="X150" s="81"/>
      <c r="Y150" s="81"/>
      <c r="Z150" s="81"/>
      <c r="AA150" s="81"/>
      <c r="AB150" s="81"/>
      <c r="AC150" s="81"/>
      <c r="AD150" s="81"/>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3"/>
      <c r="BK150" s="83"/>
      <c r="BL150" s="83"/>
      <c r="BM150" s="83"/>
      <c r="BN150" s="83"/>
      <c r="BO150" s="83"/>
      <c r="BP150" s="83"/>
      <c r="BQ150" s="83"/>
      <c r="BR150" s="83"/>
      <c r="BS150" s="83"/>
    </row>
    <row r="151" spans="1:71" s="84" customFormat="1" ht="65.25" customHeight="1" thickBot="1" x14ac:dyDescent="0.25">
      <c r="A151" s="81"/>
      <c r="B151" s="41" t="s">
        <v>977</v>
      </c>
      <c r="C151" s="41"/>
      <c r="D151" s="4" t="s">
        <v>978</v>
      </c>
      <c r="E151" s="4" t="s">
        <v>979</v>
      </c>
      <c r="F151" s="4" t="s">
        <v>34</v>
      </c>
      <c r="G151" s="4" t="s">
        <v>980</v>
      </c>
      <c r="H151" s="20">
        <v>29954442</v>
      </c>
      <c r="I151" s="48"/>
      <c r="J151" s="4"/>
      <c r="K151" s="4" t="s">
        <v>981</v>
      </c>
      <c r="L151" s="4"/>
      <c r="M151" s="4" t="s">
        <v>838</v>
      </c>
      <c r="N151" s="7">
        <v>1</v>
      </c>
      <c r="O151" s="12" t="s">
        <v>982</v>
      </c>
      <c r="P151" s="8" t="s">
        <v>28</v>
      </c>
      <c r="Q151" s="10" t="s">
        <v>983</v>
      </c>
      <c r="R151" s="10"/>
      <c r="S151" s="34" t="s">
        <v>984</v>
      </c>
      <c r="T151" s="81"/>
      <c r="U151" s="81"/>
      <c r="V151" s="81"/>
      <c r="W151" s="81"/>
      <c r="X151" s="81"/>
      <c r="Y151" s="81"/>
      <c r="Z151" s="81"/>
      <c r="AA151" s="81"/>
      <c r="AB151" s="81"/>
      <c r="AC151" s="81"/>
      <c r="AD151" s="81"/>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c r="BK151" s="83"/>
      <c r="BL151" s="83"/>
      <c r="BM151" s="83"/>
      <c r="BN151" s="83"/>
      <c r="BO151" s="83"/>
      <c r="BP151" s="83"/>
      <c r="BQ151" s="83"/>
      <c r="BR151" s="83"/>
      <c r="BS151" s="83"/>
    </row>
    <row r="152" spans="1:71" s="84" customFormat="1" ht="77.25" customHeight="1" thickBot="1" x14ac:dyDescent="0.25">
      <c r="A152" s="81"/>
      <c r="B152" s="41" t="s">
        <v>985</v>
      </c>
      <c r="C152" s="41"/>
      <c r="D152" s="4" t="s">
        <v>986</v>
      </c>
      <c r="E152" s="4" t="s">
        <v>987</v>
      </c>
      <c r="F152" s="4" t="s">
        <v>34</v>
      </c>
      <c r="G152" s="4" t="s">
        <v>988</v>
      </c>
      <c r="H152" s="20">
        <v>247123640</v>
      </c>
      <c r="I152" s="48"/>
      <c r="J152" s="4"/>
      <c r="K152" s="4" t="s">
        <v>989</v>
      </c>
      <c r="L152" s="4"/>
      <c r="M152" s="4" t="s">
        <v>903</v>
      </c>
      <c r="N152" s="7">
        <v>1</v>
      </c>
      <c r="O152" s="12" t="s">
        <v>990</v>
      </c>
      <c r="P152" s="8" t="s">
        <v>28</v>
      </c>
      <c r="Q152" s="10" t="s">
        <v>983</v>
      </c>
      <c r="R152" s="10"/>
      <c r="S152" s="34" t="s">
        <v>991</v>
      </c>
      <c r="T152" s="81"/>
      <c r="U152" s="81"/>
      <c r="V152" s="81"/>
      <c r="W152" s="81"/>
      <c r="X152" s="81"/>
      <c r="Y152" s="81"/>
      <c r="Z152" s="81"/>
      <c r="AA152" s="81"/>
      <c r="AB152" s="81"/>
      <c r="AC152" s="81"/>
      <c r="AD152" s="81"/>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3"/>
      <c r="BK152" s="83"/>
      <c r="BL152" s="83"/>
      <c r="BM152" s="83"/>
      <c r="BN152" s="83"/>
      <c r="BO152" s="83"/>
      <c r="BP152" s="83"/>
      <c r="BQ152" s="83"/>
      <c r="BR152" s="83"/>
      <c r="BS152" s="83"/>
    </row>
    <row r="153" spans="1:71" s="84" customFormat="1" ht="78.75" customHeight="1" thickBot="1" x14ac:dyDescent="0.25">
      <c r="A153" s="81"/>
      <c r="B153" s="41" t="s">
        <v>992</v>
      </c>
      <c r="C153" s="41"/>
      <c r="D153" s="4" t="s">
        <v>993</v>
      </c>
      <c r="E153" s="4" t="s">
        <v>994</v>
      </c>
      <c r="F153" s="17" t="s">
        <v>95</v>
      </c>
      <c r="G153" s="4" t="s">
        <v>995</v>
      </c>
      <c r="H153" s="20">
        <v>13314350</v>
      </c>
      <c r="I153" s="48"/>
      <c r="J153" s="4"/>
      <c r="K153" s="4" t="s">
        <v>546</v>
      </c>
      <c r="L153" s="4"/>
      <c r="M153" s="4" t="s">
        <v>597</v>
      </c>
      <c r="N153" s="7">
        <v>1</v>
      </c>
      <c r="O153" s="12" t="s">
        <v>996</v>
      </c>
      <c r="P153" s="8" t="s">
        <v>28</v>
      </c>
      <c r="Q153" s="10" t="s">
        <v>997</v>
      </c>
      <c r="R153" s="10"/>
      <c r="S153" s="34" t="s">
        <v>998</v>
      </c>
      <c r="T153" s="81"/>
      <c r="U153" s="81"/>
      <c r="V153" s="81"/>
      <c r="W153" s="81"/>
      <c r="X153" s="81"/>
      <c r="Y153" s="81"/>
      <c r="Z153" s="81"/>
      <c r="AA153" s="81"/>
      <c r="AB153" s="81"/>
      <c r="AC153" s="81"/>
      <c r="AD153" s="81"/>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c r="BK153" s="83"/>
      <c r="BL153" s="83"/>
      <c r="BM153" s="83"/>
      <c r="BN153" s="83"/>
      <c r="BO153" s="83"/>
      <c r="BP153" s="83"/>
      <c r="BQ153" s="83"/>
      <c r="BR153" s="83"/>
      <c r="BS153" s="83"/>
    </row>
    <row r="154" spans="1:71" s="84" customFormat="1" ht="70.5" customHeight="1" thickBot="1" x14ac:dyDescent="0.25">
      <c r="A154" s="81"/>
      <c r="B154" s="41" t="s">
        <v>999</v>
      </c>
      <c r="C154" s="41"/>
      <c r="D154" s="4" t="s">
        <v>603</v>
      </c>
      <c r="E154" s="4" t="s">
        <v>577</v>
      </c>
      <c r="F154" s="24" t="s">
        <v>320</v>
      </c>
      <c r="G154" s="4" t="s">
        <v>1000</v>
      </c>
      <c r="H154" s="20">
        <v>50000000</v>
      </c>
      <c r="I154" s="48"/>
      <c r="J154" s="4"/>
      <c r="K154" s="4" t="s">
        <v>989</v>
      </c>
      <c r="L154" s="4"/>
      <c r="M154" s="4" t="s">
        <v>67</v>
      </c>
      <c r="N154" s="7">
        <v>1</v>
      </c>
      <c r="O154" s="12" t="s">
        <v>1001</v>
      </c>
      <c r="P154" s="8" t="s">
        <v>28</v>
      </c>
      <c r="Q154" s="10" t="s">
        <v>983</v>
      </c>
      <c r="R154" s="10"/>
      <c r="S154" s="34" t="s">
        <v>1002</v>
      </c>
      <c r="T154" s="81"/>
      <c r="U154" s="81"/>
      <c r="V154" s="81"/>
      <c r="W154" s="81"/>
      <c r="X154" s="81"/>
      <c r="Y154" s="81"/>
      <c r="Z154" s="81"/>
      <c r="AA154" s="81"/>
      <c r="AB154" s="81"/>
      <c r="AC154" s="81"/>
      <c r="AD154" s="81"/>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c r="BK154" s="83"/>
      <c r="BL154" s="83"/>
      <c r="BM154" s="83"/>
      <c r="BN154" s="83"/>
      <c r="BO154" s="83"/>
      <c r="BP154" s="83"/>
      <c r="BQ154" s="83"/>
      <c r="BR154" s="83"/>
      <c r="BS154" s="83"/>
    </row>
    <row r="155" spans="1:71" s="84" customFormat="1" ht="70.5" customHeight="1" thickBot="1" x14ac:dyDescent="0.25">
      <c r="A155" s="81"/>
      <c r="B155" s="41" t="s">
        <v>1003</v>
      </c>
      <c r="C155" s="41"/>
      <c r="D155" s="4" t="s">
        <v>1004</v>
      </c>
      <c r="E155" s="4" t="s">
        <v>1005</v>
      </c>
      <c r="F155" s="21" t="s">
        <v>241</v>
      </c>
      <c r="G155" s="18" t="s">
        <v>1006</v>
      </c>
      <c r="H155" s="20">
        <v>18383530004</v>
      </c>
      <c r="I155" s="48"/>
      <c r="J155" s="4"/>
      <c r="K155" s="4" t="s">
        <v>596</v>
      </c>
      <c r="L155" s="4"/>
      <c r="M155" s="4" t="s">
        <v>597</v>
      </c>
      <c r="N155" s="7">
        <v>1</v>
      </c>
      <c r="O155" s="85" t="s">
        <v>1007</v>
      </c>
      <c r="P155" s="8" t="s">
        <v>1008</v>
      </c>
      <c r="Q155" s="10" t="s">
        <v>1009</v>
      </c>
      <c r="R155" s="10"/>
      <c r="S155" s="34" t="s">
        <v>1010</v>
      </c>
      <c r="T155" s="81"/>
      <c r="U155" s="81"/>
      <c r="V155" s="81"/>
      <c r="W155" s="81"/>
      <c r="X155" s="81"/>
      <c r="Y155" s="81"/>
      <c r="Z155" s="81"/>
      <c r="AA155" s="81"/>
      <c r="AB155" s="81"/>
      <c r="AC155" s="81"/>
      <c r="AD155" s="81"/>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3"/>
      <c r="BK155" s="83"/>
      <c r="BL155" s="83"/>
      <c r="BM155" s="83"/>
      <c r="BN155" s="83"/>
      <c r="BO155" s="83"/>
      <c r="BP155" s="83"/>
      <c r="BQ155" s="83"/>
      <c r="BR155" s="83"/>
      <c r="BS155" s="83"/>
    </row>
    <row r="156" spans="1:71" s="84" customFormat="1" ht="70.5" customHeight="1" thickBot="1" x14ac:dyDescent="0.25">
      <c r="A156" s="81"/>
      <c r="B156" s="41" t="s">
        <v>1011</v>
      </c>
      <c r="C156" s="41"/>
      <c r="D156" s="4" t="s">
        <v>1012</v>
      </c>
      <c r="E156" s="4" t="s">
        <v>1013</v>
      </c>
      <c r="F156" s="53" t="s">
        <v>250</v>
      </c>
      <c r="G156" s="4" t="s">
        <v>1014</v>
      </c>
      <c r="H156" s="20">
        <v>40000000</v>
      </c>
      <c r="I156" s="48"/>
      <c r="J156" s="4"/>
      <c r="K156" s="4" t="s">
        <v>1015</v>
      </c>
      <c r="L156" s="4"/>
      <c r="M156" s="4" t="s">
        <v>838</v>
      </c>
      <c r="N156" s="7">
        <v>1</v>
      </c>
      <c r="O156" s="12" t="s">
        <v>1016</v>
      </c>
      <c r="P156" s="8" t="s">
        <v>1017</v>
      </c>
      <c r="Q156" s="10" t="s">
        <v>1018</v>
      </c>
      <c r="R156" s="10"/>
      <c r="S156" s="34" t="s">
        <v>1019</v>
      </c>
      <c r="T156" s="81"/>
      <c r="U156" s="81"/>
      <c r="V156" s="81"/>
      <c r="W156" s="81"/>
      <c r="X156" s="81"/>
      <c r="Y156" s="81"/>
      <c r="Z156" s="81"/>
      <c r="AA156" s="81"/>
      <c r="AB156" s="81"/>
      <c r="AC156" s="81"/>
      <c r="AD156" s="81"/>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c r="BK156" s="83"/>
      <c r="BL156" s="83"/>
      <c r="BM156" s="83"/>
      <c r="BN156" s="83"/>
      <c r="BO156" s="83"/>
      <c r="BP156" s="83"/>
      <c r="BQ156" s="83"/>
      <c r="BR156" s="83"/>
      <c r="BS156" s="83"/>
    </row>
    <row r="157" spans="1:71" s="84" customFormat="1" ht="82.5" customHeight="1" thickBot="1" x14ac:dyDescent="0.25">
      <c r="A157" s="81"/>
      <c r="B157" s="41" t="s">
        <v>1020</v>
      </c>
      <c r="C157" s="41"/>
      <c r="D157" s="4" t="s">
        <v>1021</v>
      </c>
      <c r="E157" s="4" t="s">
        <v>1022</v>
      </c>
      <c r="F157" s="4" t="s">
        <v>1023</v>
      </c>
      <c r="G157" s="4" t="s">
        <v>1024</v>
      </c>
      <c r="H157" s="20">
        <v>45000000</v>
      </c>
      <c r="I157" s="48"/>
      <c r="J157" s="4"/>
      <c r="K157" s="4" t="s">
        <v>88</v>
      </c>
      <c r="L157" s="4"/>
      <c r="M157" s="4" t="s">
        <v>597</v>
      </c>
      <c r="N157" s="7">
        <v>1</v>
      </c>
      <c r="O157" s="12" t="s">
        <v>1025</v>
      </c>
      <c r="P157" s="8" t="s">
        <v>28</v>
      </c>
      <c r="Q157" s="10" t="s">
        <v>983</v>
      </c>
      <c r="R157" s="10"/>
      <c r="S157" s="34" t="s">
        <v>1026</v>
      </c>
      <c r="T157" s="81"/>
      <c r="U157" s="81"/>
      <c r="V157" s="81"/>
      <c r="W157" s="81"/>
      <c r="X157" s="81"/>
      <c r="Y157" s="81"/>
      <c r="Z157" s="81"/>
      <c r="AA157" s="81"/>
      <c r="AB157" s="81"/>
      <c r="AC157" s="81"/>
      <c r="AD157" s="81"/>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M157" s="83"/>
      <c r="BN157" s="83"/>
      <c r="BO157" s="83"/>
      <c r="BP157" s="83"/>
      <c r="BQ157" s="83"/>
      <c r="BR157" s="83"/>
      <c r="BS157" s="83"/>
    </row>
    <row r="158" spans="1:71" s="84" customFormat="1" ht="70.5" customHeight="1" thickBot="1" x14ac:dyDescent="0.25">
      <c r="A158" s="81"/>
      <c r="B158" s="41" t="s">
        <v>1027</v>
      </c>
      <c r="C158" s="41"/>
      <c r="D158" s="4" t="s">
        <v>180</v>
      </c>
      <c r="E158" s="4" t="s">
        <v>1028</v>
      </c>
      <c r="F158" s="4" t="s">
        <v>1029</v>
      </c>
      <c r="G158" s="4" t="s">
        <v>1030</v>
      </c>
      <c r="H158" s="20">
        <v>6000000</v>
      </c>
      <c r="I158" s="48"/>
      <c r="J158" s="4"/>
      <c r="K158" s="4" t="s">
        <v>1031</v>
      </c>
      <c r="L158" s="4"/>
      <c r="M158" s="4" t="s">
        <v>1032</v>
      </c>
      <c r="N158" s="7">
        <v>1</v>
      </c>
      <c r="O158" s="12" t="s">
        <v>1033</v>
      </c>
      <c r="P158" s="8" t="s">
        <v>28</v>
      </c>
      <c r="Q158" s="10" t="s">
        <v>983</v>
      </c>
      <c r="R158" s="10"/>
      <c r="S158" s="34" t="s">
        <v>1034</v>
      </c>
      <c r="T158" s="81"/>
      <c r="U158" s="81"/>
      <c r="V158" s="81"/>
      <c r="W158" s="81"/>
      <c r="X158" s="81"/>
      <c r="Y158" s="81"/>
      <c r="Z158" s="81"/>
      <c r="AA158" s="81"/>
      <c r="AB158" s="81"/>
      <c r="AC158" s="81"/>
      <c r="AD158" s="81"/>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3"/>
      <c r="BK158" s="83"/>
      <c r="BL158" s="83"/>
      <c r="BM158" s="83"/>
      <c r="BN158" s="83"/>
      <c r="BO158" s="83"/>
      <c r="BP158" s="83"/>
      <c r="BQ158" s="83"/>
      <c r="BR158" s="83"/>
      <c r="BS158" s="83"/>
    </row>
    <row r="159" spans="1:71" s="84" customFormat="1" ht="83.25" customHeight="1" thickBot="1" x14ac:dyDescent="0.25">
      <c r="A159" s="81"/>
      <c r="B159" s="41" t="s">
        <v>1035</v>
      </c>
      <c r="C159" s="41"/>
      <c r="D159" s="4" t="s">
        <v>1036</v>
      </c>
      <c r="E159" s="4" t="s">
        <v>1037</v>
      </c>
      <c r="F159" s="21" t="s">
        <v>241</v>
      </c>
      <c r="G159" s="4" t="s">
        <v>1038</v>
      </c>
      <c r="H159" s="20">
        <v>19503741012</v>
      </c>
      <c r="I159" s="48"/>
      <c r="J159" s="4"/>
      <c r="K159" s="4" t="s">
        <v>252</v>
      </c>
      <c r="L159" s="4"/>
      <c r="M159" s="4" t="s">
        <v>597</v>
      </c>
      <c r="N159" s="7" t="s">
        <v>1039</v>
      </c>
      <c r="O159" s="12" t="s">
        <v>1040</v>
      </c>
      <c r="P159" s="8" t="s">
        <v>1041</v>
      </c>
      <c r="Q159" s="10" t="s">
        <v>1042</v>
      </c>
      <c r="R159" s="10"/>
      <c r="S159" s="34" t="s">
        <v>1043</v>
      </c>
      <c r="T159" s="81"/>
      <c r="U159" s="81"/>
      <c r="V159" s="81"/>
      <c r="W159" s="81"/>
      <c r="X159" s="81"/>
      <c r="Y159" s="81"/>
      <c r="Z159" s="81"/>
      <c r="AA159" s="81"/>
      <c r="AB159" s="81"/>
      <c r="AC159" s="81"/>
      <c r="AD159" s="81"/>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c r="BE159" s="83"/>
      <c r="BF159" s="83"/>
      <c r="BG159" s="83"/>
      <c r="BH159" s="83"/>
      <c r="BI159" s="83"/>
      <c r="BJ159" s="83"/>
      <c r="BK159" s="83"/>
      <c r="BL159" s="83"/>
      <c r="BM159" s="83"/>
      <c r="BN159" s="83"/>
      <c r="BO159" s="83"/>
      <c r="BP159" s="83"/>
      <c r="BQ159" s="83"/>
      <c r="BR159" s="83"/>
      <c r="BS159" s="83"/>
    </row>
    <row r="160" spans="1:71" s="84" customFormat="1" ht="70.5" customHeight="1" thickBot="1" x14ac:dyDescent="0.25">
      <c r="A160" s="81"/>
      <c r="B160" s="41" t="s">
        <v>1044</v>
      </c>
      <c r="C160" s="41"/>
      <c r="D160" s="4" t="s">
        <v>1045</v>
      </c>
      <c r="E160" s="4" t="s">
        <v>1046</v>
      </c>
      <c r="F160" s="4" t="s">
        <v>1029</v>
      </c>
      <c r="G160" s="4" t="s">
        <v>1047</v>
      </c>
      <c r="H160" s="20">
        <v>5500000</v>
      </c>
      <c r="I160" s="48"/>
      <c r="J160" s="4"/>
      <c r="K160" s="4" t="s">
        <v>1031</v>
      </c>
      <c r="L160" s="4"/>
      <c r="M160" s="4" t="s">
        <v>1048</v>
      </c>
      <c r="N160" s="7">
        <v>1</v>
      </c>
      <c r="O160" s="12" t="s">
        <v>1049</v>
      </c>
      <c r="P160" s="8" t="s">
        <v>28</v>
      </c>
      <c r="Q160" s="10" t="s">
        <v>983</v>
      </c>
      <c r="R160" s="10"/>
      <c r="S160" s="34" t="s">
        <v>1050</v>
      </c>
      <c r="T160" s="81"/>
      <c r="U160" s="81"/>
      <c r="V160" s="81"/>
      <c r="W160" s="81"/>
      <c r="X160" s="81"/>
      <c r="Y160" s="81"/>
      <c r="Z160" s="81"/>
      <c r="AA160" s="81"/>
      <c r="AB160" s="81"/>
      <c r="AC160" s="81"/>
      <c r="AD160" s="81"/>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c r="BC160" s="83"/>
      <c r="BD160" s="83"/>
      <c r="BE160" s="83"/>
      <c r="BF160" s="83"/>
      <c r="BG160" s="83"/>
      <c r="BH160" s="83"/>
      <c r="BI160" s="83"/>
      <c r="BJ160" s="83"/>
      <c r="BK160" s="83"/>
      <c r="BL160" s="83"/>
      <c r="BM160" s="83"/>
      <c r="BN160" s="83"/>
      <c r="BO160" s="83"/>
      <c r="BP160" s="83"/>
      <c r="BQ160" s="83"/>
      <c r="BR160" s="83"/>
      <c r="BS160" s="83"/>
    </row>
    <row r="161" spans="1:71" s="84" customFormat="1" ht="70.5" customHeight="1" thickBot="1" x14ac:dyDescent="0.25">
      <c r="A161" s="81"/>
      <c r="B161" s="41" t="s">
        <v>1051</v>
      </c>
      <c r="C161" s="41"/>
      <c r="D161" s="4" t="s">
        <v>1052</v>
      </c>
      <c r="E161" s="4" t="s">
        <v>1053</v>
      </c>
      <c r="F161" s="4" t="s">
        <v>1029</v>
      </c>
      <c r="G161" s="4" t="s">
        <v>1054</v>
      </c>
      <c r="H161" s="20">
        <v>7000000</v>
      </c>
      <c r="I161" s="48"/>
      <c r="J161" s="4"/>
      <c r="K161" s="4" t="s">
        <v>503</v>
      </c>
      <c r="L161" s="4"/>
      <c r="M161" s="4" t="s">
        <v>838</v>
      </c>
      <c r="N161" s="7">
        <v>1</v>
      </c>
      <c r="O161" s="12" t="s">
        <v>1055</v>
      </c>
      <c r="P161" s="8" t="s">
        <v>28</v>
      </c>
      <c r="Q161" s="10" t="s">
        <v>983</v>
      </c>
      <c r="R161" s="10"/>
      <c r="S161" s="34" t="s">
        <v>1056</v>
      </c>
      <c r="T161" s="81"/>
      <c r="U161" s="81"/>
      <c r="V161" s="81"/>
      <c r="W161" s="81"/>
      <c r="X161" s="81"/>
      <c r="Y161" s="81"/>
      <c r="Z161" s="81"/>
      <c r="AA161" s="81"/>
      <c r="AB161" s="81"/>
      <c r="AC161" s="81"/>
      <c r="AD161" s="81"/>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c r="BC161" s="83"/>
      <c r="BD161" s="83"/>
      <c r="BE161" s="83"/>
      <c r="BF161" s="83"/>
      <c r="BG161" s="83"/>
      <c r="BH161" s="83"/>
      <c r="BI161" s="83"/>
      <c r="BJ161" s="83"/>
      <c r="BK161" s="83"/>
      <c r="BL161" s="83"/>
      <c r="BM161" s="83"/>
      <c r="BN161" s="83"/>
      <c r="BO161" s="83"/>
      <c r="BP161" s="83"/>
      <c r="BQ161" s="83"/>
      <c r="BR161" s="83"/>
      <c r="BS161" s="83"/>
    </row>
    <row r="162" spans="1:71" s="84" customFormat="1" ht="70.5" customHeight="1" thickBot="1" x14ac:dyDescent="0.25">
      <c r="A162" s="81"/>
      <c r="B162" s="41" t="s">
        <v>1057</v>
      </c>
      <c r="C162" s="41"/>
      <c r="D162" s="4" t="s">
        <v>360</v>
      </c>
      <c r="E162" s="25" t="s">
        <v>361</v>
      </c>
      <c r="F162" s="4" t="s">
        <v>34</v>
      </c>
      <c r="G162" s="4" t="s">
        <v>1058</v>
      </c>
      <c r="H162" s="20">
        <v>10000000</v>
      </c>
      <c r="I162" s="48"/>
      <c r="J162" s="4"/>
      <c r="K162" s="4" t="s">
        <v>1031</v>
      </c>
      <c r="L162" s="4"/>
      <c r="M162" s="4" t="s">
        <v>138</v>
      </c>
      <c r="N162" s="7">
        <v>1</v>
      </c>
      <c r="O162" s="12" t="s">
        <v>1059</v>
      </c>
      <c r="P162" s="8" t="s">
        <v>82</v>
      </c>
      <c r="Q162" s="9" t="s">
        <v>29</v>
      </c>
      <c r="R162" s="10"/>
      <c r="S162" s="34" t="s">
        <v>1060</v>
      </c>
      <c r="T162" s="81"/>
      <c r="U162" s="81"/>
      <c r="V162" s="81"/>
      <c r="W162" s="81"/>
      <c r="X162" s="81"/>
      <c r="Y162" s="81"/>
      <c r="Z162" s="81"/>
      <c r="AA162" s="81"/>
      <c r="AB162" s="81"/>
      <c r="AC162" s="81"/>
      <c r="AD162" s="81"/>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c r="BC162" s="83"/>
      <c r="BD162" s="83"/>
      <c r="BE162" s="83"/>
      <c r="BF162" s="83"/>
      <c r="BG162" s="83"/>
      <c r="BH162" s="83"/>
      <c r="BI162" s="83"/>
      <c r="BJ162" s="83"/>
      <c r="BK162" s="83"/>
      <c r="BL162" s="83"/>
      <c r="BM162" s="83"/>
      <c r="BN162" s="83"/>
      <c r="BO162" s="83"/>
      <c r="BP162" s="83"/>
      <c r="BQ162" s="83"/>
      <c r="BR162" s="83"/>
      <c r="BS162" s="83"/>
    </row>
    <row r="163" spans="1:71" s="84" customFormat="1" ht="70.5" customHeight="1" thickBot="1" x14ac:dyDescent="0.25">
      <c r="A163" s="81"/>
      <c r="B163" s="41" t="s">
        <v>1061</v>
      </c>
      <c r="C163" s="41"/>
      <c r="D163" s="4" t="s">
        <v>1062</v>
      </c>
      <c r="E163" s="4" t="s">
        <v>1063</v>
      </c>
      <c r="F163" s="4" t="s">
        <v>34</v>
      </c>
      <c r="G163" s="4" t="s">
        <v>1064</v>
      </c>
      <c r="H163" s="20">
        <v>7500000</v>
      </c>
      <c r="I163" s="48"/>
      <c r="J163" s="4"/>
      <c r="K163" s="4" t="s">
        <v>442</v>
      </c>
      <c r="L163" s="4"/>
      <c r="M163" s="4" t="s">
        <v>1065</v>
      </c>
      <c r="N163" s="7">
        <v>1</v>
      </c>
      <c r="O163" s="12" t="s">
        <v>1066</v>
      </c>
      <c r="P163" s="8" t="s">
        <v>82</v>
      </c>
      <c r="Q163" s="9" t="s">
        <v>29</v>
      </c>
      <c r="R163" s="10"/>
      <c r="S163" s="34" t="s">
        <v>1067</v>
      </c>
      <c r="T163" s="81"/>
      <c r="U163" s="81"/>
      <c r="V163" s="81"/>
      <c r="W163" s="81"/>
      <c r="X163" s="81"/>
      <c r="Y163" s="81"/>
      <c r="Z163" s="81"/>
      <c r="AA163" s="81"/>
      <c r="AB163" s="81"/>
      <c r="AC163" s="81"/>
      <c r="AD163" s="81"/>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c r="BC163" s="83"/>
      <c r="BD163" s="83"/>
      <c r="BE163" s="83"/>
      <c r="BF163" s="83"/>
      <c r="BG163" s="83"/>
      <c r="BH163" s="83"/>
      <c r="BI163" s="83"/>
      <c r="BJ163" s="83"/>
      <c r="BK163" s="83"/>
      <c r="BL163" s="83"/>
      <c r="BM163" s="83"/>
      <c r="BN163" s="83"/>
      <c r="BO163" s="83"/>
      <c r="BP163" s="83"/>
      <c r="BQ163" s="83"/>
      <c r="BR163" s="83"/>
      <c r="BS163" s="83"/>
    </row>
    <row r="164" spans="1:71" s="84" customFormat="1" ht="98.25" customHeight="1" thickBot="1" x14ac:dyDescent="0.25">
      <c r="A164" s="81"/>
      <c r="B164" s="41" t="s">
        <v>1068</v>
      </c>
      <c r="C164" s="41"/>
      <c r="D164" s="4" t="s">
        <v>1069</v>
      </c>
      <c r="E164" s="4" t="s">
        <v>1070</v>
      </c>
      <c r="F164" s="4" t="s">
        <v>34</v>
      </c>
      <c r="G164" s="4" t="s">
        <v>1071</v>
      </c>
      <c r="H164" s="20">
        <v>8000000</v>
      </c>
      <c r="I164" s="48"/>
      <c r="J164" s="4"/>
      <c r="K164" s="4" t="s">
        <v>1031</v>
      </c>
      <c r="L164" s="4"/>
      <c r="M164" s="4" t="s">
        <v>903</v>
      </c>
      <c r="N164" s="7">
        <v>1</v>
      </c>
      <c r="O164" s="12" t="s">
        <v>1072</v>
      </c>
      <c r="P164" s="8" t="s">
        <v>82</v>
      </c>
      <c r="Q164" s="9" t="s">
        <v>29</v>
      </c>
      <c r="R164" s="10"/>
      <c r="S164" s="34" t="s">
        <v>1073</v>
      </c>
      <c r="T164" s="81"/>
      <c r="U164" s="81"/>
      <c r="V164" s="81"/>
      <c r="W164" s="81"/>
      <c r="X164" s="81"/>
      <c r="Y164" s="81"/>
      <c r="Z164" s="81"/>
      <c r="AA164" s="81"/>
      <c r="AB164" s="81"/>
      <c r="AC164" s="81"/>
      <c r="AD164" s="81"/>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c r="BC164" s="83"/>
      <c r="BD164" s="83"/>
      <c r="BE164" s="83"/>
      <c r="BF164" s="83"/>
      <c r="BG164" s="83"/>
      <c r="BH164" s="83"/>
      <c r="BI164" s="83"/>
      <c r="BJ164" s="83"/>
      <c r="BK164" s="83"/>
      <c r="BL164" s="83"/>
      <c r="BM164" s="83"/>
      <c r="BN164" s="83"/>
      <c r="BO164" s="83"/>
      <c r="BP164" s="83"/>
      <c r="BQ164" s="83"/>
      <c r="BR164" s="83"/>
      <c r="BS164" s="83"/>
    </row>
    <row r="165" spans="1:71" s="84" customFormat="1" ht="45.75" customHeight="1" thickBot="1" x14ac:dyDescent="0.25">
      <c r="A165" s="81"/>
      <c r="B165" s="41" t="s">
        <v>1074</v>
      </c>
      <c r="C165" s="41"/>
      <c r="D165" s="4" t="s">
        <v>1075</v>
      </c>
      <c r="E165" s="4" t="s">
        <v>1076</v>
      </c>
      <c r="F165" s="53" t="s">
        <v>250</v>
      </c>
      <c r="G165" s="4" t="s">
        <v>1077</v>
      </c>
      <c r="H165" s="20">
        <v>140000000</v>
      </c>
      <c r="I165" s="48"/>
      <c r="J165" s="4"/>
      <c r="K165" s="4" t="s">
        <v>331</v>
      </c>
      <c r="L165" s="4"/>
      <c r="M165" s="4" t="s">
        <v>903</v>
      </c>
      <c r="N165" s="7">
        <v>1</v>
      </c>
      <c r="O165" s="12" t="s">
        <v>1078</v>
      </c>
      <c r="P165" s="8" t="s">
        <v>82</v>
      </c>
      <c r="Q165" s="9" t="s">
        <v>29</v>
      </c>
      <c r="R165" s="10"/>
      <c r="S165" s="34" t="s">
        <v>1079</v>
      </c>
      <c r="T165" s="81"/>
      <c r="U165" s="81"/>
      <c r="V165" s="81"/>
      <c r="W165" s="81"/>
      <c r="X165" s="81"/>
      <c r="Y165" s="81"/>
      <c r="Z165" s="81"/>
      <c r="AA165" s="81"/>
      <c r="AB165" s="81"/>
      <c r="AC165" s="81"/>
      <c r="AD165" s="81"/>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c r="BC165" s="83"/>
      <c r="BD165" s="83"/>
      <c r="BE165" s="83"/>
      <c r="BF165" s="83"/>
      <c r="BG165" s="83"/>
      <c r="BH165" s="83"/>
      <c r="BI165" s="83"/>
      <c r="BJ165" s="83"/>
      <c r="BK165" s="83"/>
      <c r="BL165" s="83"/>
      <c r="BM165" s="83"/>
      <c r="BN165" s="83"/>
      <c r="BO165" s="83"/>
      <c r="BP165" s="83"/>
      <c r="BQ165" s="83"/>
      <c r="BR165" s="83"/>
      <c r="BS165" s="83"/>
    </row>
    <row r="166" spans="1:71" s="84" customFormat="1" ht="66.75" customHeight="1" thickBot="1" x14ac:dyDescent="0.25">
      <c r="A166" s="81"/>
      <c r="B166" s="41" t="s">
        <v>1080</v>
      </c>
      <c r="C166" s="41"/>
      <c r="D166" s="52" t="s">
        <v>875</v>
      </c>
      <c r="E166" s="4" t="s">
        <v>1081</v>
      </c>
      <c r="F166" s="4" t="s">
        <v>34</v>
      </c>
      <c r="G166" s="4" t="s">
        <v>1082</v>
      </c>
      <c r="H166" s="20">
        <v>6188000</v>
      </c>
      <c r="I166" s="48"/>
      <c r="J166" s="4"/>
      <c r="K166" s="4" t="s">
        <v>1083</v>
      </c>
      <c r="L166" s="4"/>
      <c r="M166" s="4" t="s">
        <v>44</v>
      </c>
      <c r="N166" s="7">
        <v>1</v>
      </c>
      <c r="O166" s="12" t="s">
        <v>1084</v>
      </c>
      <c r="P166" s="8"/>
      <c r="Q166" s="9"/>
      <c r="R166" s="10"/>
      <c r="S166" s="34" t="s">
        <v>1085</v>
      </c>
      <c r="T166" s="81"/>
      <c r="U166" s="81"/>
      <c r="V166" s="81"/>
      <c r="W166" s="81"/>
      <c r="X166" s="81"/>
      <c r="Y166" s="81"/>
      <c r="Z166" s="81"/>
      <c r="AA166" s="81"/>
      <c r="AB166" s="81"/>
      <c r="AC166" s="81"/>
      <c r="AD166" s="81"/>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c r="BC166" s="83"/>
      <c r="BD166" s="83"/>
      <c r="BE166" s="83"/>
      <c r="BF166" s="83"/>
      <c r="BG166" s="83"/>
      <c r="BH166" s="83"/>
      <c r="BI166" s="83"/>
      <c r="BJ166" s="83"/>
      <c r="BK166" s="83"/>
      <c r="BL166" s="83"/>
      <c r="BM166" s="83"/>
      <c r="BN166" s="83"/>
      <c r="BO166" s="83"/>
      <c r="BP166" s="83"/>
      <c r="BQ166" s="83"/>
      <c r="BR166" s="83"/>
      <c r="BS166" s="83"/>
    </row>
    <row r="167" spans="1:71" s="84" customFormat="1" ht="53.25" customHeight="1" thickBot="1" x14ac:dyDescent="0.25">
      <c r="A167" s="81"/>
      <c r="B167" s="41" t="s">
        <v>1086</v>
      </c>
      <c r="C167" s="41"/>
      <c r="D167" s="52" t="s">
        <v>310</v>
      </c>
      <c r="E167" s="4" t="s">
        <v>1087</v>
      </c>
      <c r="F167" s="4" t="s">
        <v>34</v>
      </c>
      <c r="G167" s="4" t="s">
        <v>1088</v>
      </c>
      <c r="H167" s="20">
        <v>5950000</v>
      </c>
      <c r="I167" s="48"/>
      <c r="J167" s="4"/>
      <c r="K167" s="4"/>
      <c r="L167" s="4"/>
      <c r="M167" s="4" t="s">
        <v>1065</v>
      </c>
      <c r="N167" s="7"/>
      <c r="O167" s="12" t="s">
        <v>1089</v>
      </c>
      <c r="P167" s="8"/>
      <c r="Q167" s="9"/>
      <c r="R167" s="10"/>
      <c r="S167" s="34" t="s">
        <v>1090</v>
      </c>
      <c r="T167" s="81"/>
      <c r="U167" s="81"/>
      <c r="V167" s="81"/>
      <c r="W167" s="81"/>
      <c r="X167" s="81"/>
      <c r="Y167" s="81"/>
      <c r="Z167" s="81"/>
      <c r="AA167" s="81"/>
      <c r="AB167" s="81"/>
      <c r="AC167" s="81"/>
      <c r="AD167" s="81"/>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c r="BC167" s="83"/>
      <c r="BD167" s="83"/>
      <c r="BE167" s="83"/>
      <c r="BF167" s="83"/>
      <c r="BG167" s="83"/>
      <c r="BH167" s="83"/>
      <c r="BI167" s="83"/>
      <c r="BJ167" s="83"/>
      <c r="BK167" s="83"/>
      <c r="BL167" s="83"/>
      <c r="BM167" s="83"/>
      <c r="BN167" s="83"/>
      <c r="BO167" s="83"/>
      <c r="BP167" s="83"/>
      <c r="BQ167" s="83"/>
      <c r="BR167" s="83"/>
      <c r="BS167" s="83"/>
    </row>
    <row r="168" spans="1:71" s="84" customFormat="1" ht="69" customHeight="1" thickBot="1" x14ac:dyDescent="0.25">
      <c r="A168" s="81"/>
      <c r="B168" s="41" t="s">
        <v>1091</v>
      </c>
      <c r="C168" s="41"/>
      <c r="D168" s="52" t="s">
        <v>890</v>
      </c>
      <c r="E168" s="6" t="s">
        <v>1092</v>
      </c>
      <c r="F168" s="4" t="s">
        <v>34</v>
      </c>
      <c r="G168" s="4" t="s">
        <v>1093</v>
      </c>
      <c r="H168" s="20">
        <v>6615000</v>
      </c>
      <c r="I168" s="48"/>
      <c r="J168" s="4"/>
      <c r="K168" s="4" t="s">
        <v>385</v>
      </c>
      <c r="L168" s="4"/>
      <c r="M168" s="6" t="s">
        <v>59</v>
      </c>
      <c r="N168" s="7"/>
      <c r="O168" s="12" t="s">
        <v>1094</v>
      </c>
      <c r="P168" s="8"/>
      <c r="Q168" s="9"/>
      <c r="R168" s="10"/>
      <c r="S168" s="34" t="s">
        <v>1095</v>
      </c>
      <c r="T168" s="81"/>
      <c r="U168" s="81"/>
      <c r="V168" s="81"/>
      <c r="W168" s="81"/>
      <c r="X168" s="81"/>
      <c r="Y168" s="81"/>
      <c r="Z168" s="81"/>
      <c r="AA168" s="81"/>
      <c r="AB168" s="81"/>
      <c r="AC168" s="81"/>
      <c r="AD168" s="81"/>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c r="BC168" s="83"/>
      <c r="BD168" s="83"/>
      <c r="BE168" s="83"/>
      <c r="BF168" s="83"/>
      <c r="BG168" s="83"/>
      <c r="BH168" s="83"/>
      <c r="BI168" s="83"/>
      <c r="BJ168" s="83"/>
      <c r="BK168" s="83"/>
      <c r="BL168" s="83"/>
      <c r="BM168" s="83"/>
      <c r="BN168" s="83"/>
      <c r="BO168" s="83"/>
      <c r="BP168" s="83"/>
      <c r="BQ168" s="83"/>
      <c r="BR168" s="83"/>
      <c r="BS168" s="83"/>
    </row>
    <row r="169" spans="1:71" s="84" customFormat="1" ht="66.75" customHeight="1" thickBot="1" x14ac:dyDescent="0.25">
      <c r="A169" s="81"/>
      <c r="B169" s="41" t="s">
        <v>1096</v>
      </c>
      <c r="C169" s="41"/>
      <c r="D169" s="52" t="s">
        <v>849</v>
      </c>
      <c r="E169" s="4" t="s">
        <v>1097</v>
      </c>
      <c r="F169" s="4" t="s">
        <v>34</v>
      </c>
      <c r="G169" s="4" t="s">
        <v>1098</v>
      </c>
      <c r="H169" s="20">
        <v>7497000</v>
      </c>
      <c r="I169" s="48"/>
      <c r="J169" s="4"/>
      <c r="K169" s="4" t="s">
        <v>1083</v>
      </c>
      <c r="L169" s="4"/>
      <c r="M169" s="6" t="s">
        <v>59</v>
      </c>
      <c r="N169" s="7"/>
      <c r="O169" s="12" t="s">
        <v>1099</v>
      </c>
      <c r="P169" s="8"/>
      <c r="Q169" s="9"/>
      <c r="R169" s="10"/>
      <c r="S169" s="34" t="s">
        <v>1085</v>
      </c>
      <c r="T169" s="81"/>
      <c r="U169" s="81"/>
      <c r="V169" s="81"/>
      <c r="W169" s="81"/>
      <c r="X169" s="81"/>
      <c r="Y169" s="81"/>
      <c r="Z169" s="81"/>
      <c r="AA169" s="81"/>
      <c r="AB169" s="81"/>
      <c r="AC169" s="81"/>
      <c r="AD169" s="81"/>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c r="BC169" s="83"/>
      <c r="BD169" s="83"/>
      <c r="BE169" s="83"/>
      <c r="BF169" s="83"/>
      <c r="BG169" s="83"/>
      <c r="BH169" s="83"/>
      <c r="BI169" s="83"/>
      <c r="BJ169" s="83"/>
      <c r="BK169" s="83"/>
      <c r="BL169" s="83"/>
      <c r="BM169" s="83"/>
      <c r="BN169" s="83"/>
      <c r="BO169" s="83"/>
      <c r="BP169" s="83"/>
      <c r="BQ169" s="83"/>
      <c r="BR169" s="83"/>
      <c r="BS169" s="83"/>
    </row>
    <row r="170" spans="1:71" s="84" customFormat="1" ht="98.25" customHeight="1" thickBot="1" x14ac:dyDescent="0.25">
      <c r="A170" s="81"/>
      <c r="B170" s="41" t="s">
        <v>1100</v>
      </c>
      <c r="C170" s="41"/>
      <c r="D170" s="6" t="s">
        <v>219</v>
      </c>
      <c r="E170" s="6" t="s">
        <v>1101</v>
      </c>
      <c r="F170" s="4" t="s">
        <v>34</v>
      </c>
      <c r="G170" s="4" t="s">
        <v>1102</v>
      </c>
      <c r="H170" s="20">
        <v>5712000</v>
      </c>
      <c r="I170" s="48"/>
      <c r="J170" s="4"/>
      <c r="K170" s="4" t="s">
        <v>1083</v>
      </c>
      <c r="L170" s="4"/>
      <c r="M170" s="6" t="s">
        <v>59</v>
      </c>
      <c r="N170" s="7"/>
      <c r="O170" s="12" t="s">
        <v>1099</v>
      </c>
      <c r="P170" s="8"/>
      <c r="Q170" s="9"/>
      <c r="R170" s="10"/>
      <c r="S170" s="34" t="s">
        <v>1103</v>
      </c>
      <c r="T170" s="81"/>
      <c r="U170" s="81"/>
      <c r="V170" s="81"/>
      <c r="W170" s="81"/>
      <c r="X170" s="81"/>
      <c r="Y170" s="81"/>
      <c r="Z170" s="81"/>
      <c r="AA170" s="81"/>
      <c r="AB170" s="81"/>
      <c r="AC170" s="81"/>
      <c r="AD170" s="81"/>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c r="BC170" s="83"/>
      <c r="BD170" s="83"/>
      <c r="BE170" s="83"/>
      <c r="BF170" s="83"/>
      <c r="BG170" s="83"/>
      <c r="BH170" s="83"/>
      <c r="BI170" s="83"/>
      <c r="BJ170" s="83"/>
      <c r="BK170" s="83"/>
      <c r="BL170" s="83"/>
      <c r="BM170" s="83"/>
      <c r="BN170" s="83"/>
      <c r="BO170" s="83"/>
      <c r="BP170" s="83"/>
      <c r="BQ170" s="83"/>
      <c r="BR170" s="83"/>
      <c r="BS170" s="83"/>
    </row>
    <row r="171" spans="1:71" s="84" customFormat="1" ht="98.25" customHeight="1" thickBot="1" x14ac:dyDescent="0.25">
      <c r="A171" s="81"/>
      <c r="B171" s="41" t="s">
        <v>1104</v>
      </c>
      <c r="C171" s="41"/>
      <c r="D171" s="52" t="s">
        <v>855</v>
      </c>
      <c r="E171" s="4" t="s">
        <v>1105</v>
      </c>
      <c r="F171" s="4" t="s">
        <v>34</v>
      </c>
      <c r="G171" s="4" t="s">
        <v>1106</v>
      </c>
      <c r="H171" s="20">
        <v>5950000</v>
      </c>
      <c r="I171" s="48" t="s">
        <v>1107</v>
      </c>
      <c r="J171" s="4"/>
      <c r="K171" s="4"/>
      <c r="L171" s="4"/>
      <c r="M171" s="4" t="s">
        <v>74</v>
      </c>
      <c r="N171" s="7"/>
      <c r="O171" s="12" t="s">
        <v>1089</v>
      </c>
      <c r="P171" s="8"/>
      <c r="Q171" s="9"/>
      <c r="R171" s="10"/>
      <c r="S171" s="34" t="s">
        <v>1108</v>
      </c>
      <c r="T171" s="81"/>
      <c r="U171" s="81"/>
      <c r="V171" s="81"/>
      <c r="W171" s="81"/>
      <c r="X171" s="81"/>
      <c r="Y171" s="81"/>
      <c r="Z171" s="81"/>
      <c r="AA171" s="81"/>
      <c r="AB171" s="81"/>
      <c r="AC171" s="81"/>
      <c r="AD171" s="81"/>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c r="BC171" s="83"/>
      <c r="BD171" s="83"/>
      <c r="BE171" s="83"/>
      <c r="BF171" s="83"/>
      <c r="BG171" s="83"/>
      <c r="BH171" s="83"/>
      <c r="BI171" s="83"/>
      <c r="BJ171" s="83"/>
      <c r="BK171" s="83"/>
      <c r="BL171" s="83"/>
      <c r="BM171" s="83"/>
      <c r="BN171" s="83"/>
      <c r="BO171" s="83"/>
      <c r="BP171" s="83"/>
      <c r="BQ171" s="83"/>
      <c r="BR171" s="83"/>
      <c r="BS171" s="83"/>
    </row>
    <row r="172" spans="1:71" s="84" customFormat="1" ht="98.25" customHeight="1" thickBot="1" x14ac:dyDescent="0.25">
      <c r="A172" s="81"/>
      <c r="B172" s="41" t="s">
        <v>1109</v>
      </c>
      <c r="C172" s="41"/>
      <c r="D172" s="4" t="s">
        <v>1110</v>
      </c>
      <c r="E172" s="4" t="s">
        <v>1111</v>
      </c>
      <c r="F172" s="4" t="s">
        <v>34</v>
      </c>
      <c r="G172" s="4" t="s">
        <v>1112</v>
      </c>
      <c r="H172" s="20">
        <v>9758000</v>
      </c>
      <c r="I172" s="48"/>
      <c r="J172" s="4"/>
      <c r="K172" s="4" t="s">
        <v>1083</v>
      </c>
      <c r="L172" s="4"/>
      <c r="M172" s="6" t="s">
        <v>59</v>
      </c>
      <c r="N172" s="7"/>
      <c r="O172" s="12" t="s">
        <v>1099</v>
      </c>
      <c r="P172" s="8"/>
      <c r="Q172" s="9"/>
      <c r="R172" s="10"/>
      <c r="S172" s="34" t="s">
        <v>1034</v>
      </c>
      <c r="T172" s="81"/>
      <c r="U172" s="81"/>
      <c r="V172" s="81"/>
      <c r="W172" s="81"/>
      <c r="X172" s="81"/>
      <c r="Y172" s="81"/>
      <c r="Z172" s="81"/>
      <c r="AA172" s="81"/>
      <c r="AB172" s="81"/>
      <c r="AC172" s="81"/>
      <c r="AD172" s="81"/>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c r="BC172" s="83"/>
      <c r="BD172" s="83"/>
      <c r="BE172" s="83"/>
      <c r="BF172" s="83"/>
      <c r="BG172" s="83"/>
      <c r="BH172" s="83"/>
      <c r="BI172" s="83"/>
      <c r="BJ172" s="83"/>
      <c r="BK172" s="83"/>
      <c r="BL172" s="83"/>
      <c r="BM172" s="83"/>
      <c r="BN172" s="83"/>
      <c r="BO172" s="83"/>
      <c r="BP172" s="83"/>
      <c r="BQ172" s="83"/>
      <c r="BR172" s="83"/>
      <c r="BS172" s="83"/>
    </row>
    <row r="173" spans="1:71" s="84" customFormat="1" ht="98.25" customHeight="1" thickBot="1" x14ac:dyDescent="0.25">
      <c r="A173" s="81"/>
      <c r="B173" s="41" t="s">
        <v>1113</v>
      </c>
      <c r="C173" s="41"/>
      <c r="D173" s="4" t="s">
        <v>446</v>
      </c>
      <c r="E173" s="29" t="s">
        <v>1114</v>
      </c>
      <c r="F173" s="4" t="s">
        <v>34</v>
      </c>
      <c r="G173" s="4" t="s">
        <v>1115</v>
      </c>
      <c r="H173" s="20">
        <v>40500000</v>
      </c>
      <c r="I173" s="48"/>
      <c r="J173" s="4"/>
      <c r="K173" s="4" t="s">
        <v>442</v>
      </c>
      <c r="L173" s="4"/>
      <c r="M173" s="4" t="s">
        <v>74</v>
      </c>
      <c r="N173" s="7"/>
      <c r="O173" s="12" t="s">
        <v>1116</v>
      </c>
      <c r="P173" s="8"/>
      <c r="Q173" s="9"/>
      <c r="R173" s="10"/>
      <c r="S173" s="55"/>
      <c r="T173" s="81"/>
      <c r="U173" s="81"/>
      <c r="V173" s="81"/>
      <c r="W173" s="81"/>
      <c r="X173" s="81"/>
      <c r="Y173" s="81"/>
      <c r="Z173" s="81"/>
      <c r="AA173" s="81"/>
      <c r="AB173" s="81"/>
      <c r="AC173" s="81"/>
      <c r="AD173" s="81"/>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c r="BC173" s="83"/>
      <c r="BD173" s="83"/>
      <c r="BE173" s="83"/>
      <c r="BF173" s="83"/>
      <c r="BG173" s="83"/>
      <c r="BH173" s="83"/>
      <c r="BI173" s="83"/>
      <c r="BJ173" s="83"/>
      <c r="BK173" s="83"/>
      <c r="BL173" s="83"/>
      <c r="BM173" s="83"/>
      <c r="BN173" s="83"/>
      <c r="BO173" s="83"/>
      <c r="BP173" s="83"/>
      <c r="BQ173" s="83"/>
      <c r="BR173" s="83"/>
      <c r="BS173" s="83"/>
    </row>
    <row r="174" spans="1:71" s="84" customFormat="1" ht="98.25" customHeight="1" thickBot="1" x14ac:dyDescent="0.25">
      <c r="A174" s="81"/>
      <c r="B174" s="41" t="s">
        <v>1117</v>
      </c>
      <c r="C174" s="41"/>
      <c r="D174" s="4" t="s">
        <v>1118</v>
      </c>
      <c r="E174" s="4" t="s">
        <v>1119</v>
      </c>
      <c r="F174" s="4" t="s">
        <v>34</v>
      </c>
      <c r="G174" s="4" t="s">
        <v>1120</v>
      </c>
      <c r="H174" s="20">
        <v>13800000</v>
      </c>
      <c r="I174" s="48"/>
      <c r="J174" s="4"/>
      <c r="K174" s="4" t="s">
        <v>1121</v>
      </c>
      <c r="L174" s="4"/>
      <c r="M174" s="6" t="s">
        <v>37</v>
      </c>
      <c r="N174" s="7"/>
      <c r="O174" s="12" t="s">
        <v>1122</v>
      </c>
      <c r="P174" s="8"/>
      <c r="Q174" s="9"/>
      <c r="R174" s="10"/>
      <c r="S174" s="55"/>
      <c r="T174" s="81"/>
      <c r="U174" s="81"/>
      <c r="V174" s="81"/>
      <c r="W174" s="81"/>
      <c r="X174" s="81"/>
      <c r="Y174" s="81"/>
      <c r="Z174" s="81"/>
      <c r="AA174" s="81"/>
      <c r="AB174" s="81"/>
      <c r="AC174" s="81"/>
      <c r="AD174" s="81"/>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c r="BC174" s="83"/>
      <c r="BD174" s="83"/>
      <c r="BE174" s="83"/>
      <c r="BF174" s="83"/>
      <c r="BG174" s="83"/>
      <c r="BH174" s="83"/>
      <c r="BI174" s="83"/>
      <c r="BJ174" s="83"/>
      <c r="BK174" s="83"/>
      <c r="BL174" s="83"/>
      <c r="BM174" s="83"/>
      <c r="BN174" s="83"/>
      <c r="BO174" s="83"/>
      <c r="BP174" s="83"/>
      <c r="BQ174" s="83"/>
      <c r="BR174" s="83"/>
      <c r="BS174" s="83"/>
    </row>
    <row r="175" spans="1:71" s="84" customFormat="1" ht="98.25" customHeight="1" thickBot="1" x14ac:dyDescent="0.25">
      <c r="A175" s="81"/>
      <c r="B175" s="41" t="s">
        <v>1123</v>
      </c>
      <c r="C175" s="41"/>
      <c r="D175" s="4" t="s">
        <v>1124</v>
      </c>
      <c r="E175" s="4" t="s">
        <v>1125</v>
      </c>
      <c r="F175" s="4" t="s">
        <v>34</v>
      </c>
      <c r="G175" s="4" t="s">
        <v>1126</v>
      </c>
      <c r="H175" s="20">
        <v>289800000</v>
      </c>
      <c r="I175" s="48"/>
      <c r="J175" s="4"/>
      <c r="K175" s="4"/>
      <c r="L175" s="4"/>
      <c r="M175" s="4" t="s">
        <v>324</v>
      </c>
      <c r="N175" s="7"/>
      <c r="O175" s="12" t="s">
        <v>1127</v>
      </c>
      <c r="P175" s="8"/>
      <c r="Q175" s="9"/>
      <c r="R175" s="10"/>
      <c r="S175" s="34" t="s">
        <v>1128</v>
      </c>
      <c r="T175" s="81"/>
      <c r="U175" s="81"/>
      <c r="V175" s="81"/>
      <c r="W175" s="81"/>
      <c r="X175" s="81"/>
      <c r="Y175" s="81"/>
      <c r="Z175" s="81"/>
      <c r="AA175" s="81"/>
      <c r="AB175" s="81"/>
      <c r="AC175" s="81"/>
      <c r="AD175" s="81"/>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c r="BC175" s="83"/>
      <c r="BD175" s="83"/>
      <c r="BE175" s="83"/>
      <c r="BF175" s="83"/>
      <c r="BG175" s="83"/>
      <c r="BH175" s="83"/>
      <c r="BI175" s="83"/>
      <c r="BJ175" s="83"/>
      <c r="BK175" s="83"/>
      <c r="BL175" s="83"/>
      <c r="BM175" s="83"/>
      <c r="BN175" s="83"/>
      <c r="BO175" s="83"/>
      <c r="BP175" s="83"/>
      <c r="BQ175" s="83"/>
      <c r="BR175" s="83"/>
      <c r="BS175" s="83"/>
    </row>
    <row r="176" spans="1:71" s="84" customFormat="1" ht="81" customHeight="1" thickBot="1" x14ac:dyDescent="0.25">
      <c r="A176" s="81"/>
      <c r="B176" s="41" t="s">
        <v>1129</v>
      </c>
      <c r="C176" s="41"/>
      <c r="D176" s="4" t="s">
        <v>1130</v>
      </c>
      <c r="E176" s="4" t="s">
        <v>1131</v>
      </c>
      <c r="F176" s="4" t="s">
        <v>34</v>
      </c>
      <c r="G176" s="4" t="s">
        <v>1132</v>
      </c>
      <c r="H176" s="20">
        <v>10000000</v>
      </c>
      <c r="I176" s="48"/>
      <c r="J176" s="4"/>
      <c r="K176" s="4"/>
      <c r="L176" s="4"/>
      <c r="M176" s="4" t="s">
        <v>59</v>
      </c>
      <c r="N176" s="7"/>
      <c r="O176" s="12" t="s">
        <v>1127</v>
      </c>
      <c r="P176" s="8"/>
      <c r="Q176" s="9"/>
      <c r="R176" s="10"/>
      <c r="S176" s="34" t="s">
        <v>1133</v>
      </c>
      <c r="T176" s="81"/>
      <c r="U176" s="81"/>
      <c r="V176" s="81"/>
      <c r="W176" s="81"/>
      <c r="X176" s="81"/>
      <c r="Y176" s="81"/>
      <c r="Z176" s="81"/>
      <c r="AA176" s="81"/>
      <c r="AB176" s="81"/>
      <c r="AC176" s="81"/>
      <c r="AD176" s="81"/>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c r="BC176" s="83"/>
      <c r="BD176" s="83"/>
      <c r="BE176" s="83"/>
      <c r="BF176" s="83"/>
      <c r="BG176" s="83"/>
      <c r="BH176" s="83"/>
      <c r="BI176" s="83"/>
      <c r="BJ176" s="83"/>
      <c r="BK176" s="83"/>
      <c r="BL176" s="83"/>
      <c r="BM176" s="83"/>
      <c r="BN176" s="83"/>
      <c r="BO176" s="83"/>
      <c r="BP176" s="83"/>
      <c r="BQ176" s="83"/>
      <c r="BR176" s="83"/>
      <c r="BS176" s="83"/>
    </row>
    <row r="177" spans="1:71" s="84" customFormat="1" ht="111.75" customHeight="1" thickBot="1" x14ac:dyDescent="0.25">
      <c r="A177" s="81"/>
      <c r="B177" s="41" t="s">
        <v>1134</v>
      </c>
      <c r="C177" s="41"/>
      <c r="D177" s="4" t="s">
        <v>318</v>
      </c>
      <c r="E177" s="4" t="s">
        <v>1135</v>
      </c>
      <c r="F177" s="24" t="s">
        <v>320</v>
      </c>
      <c r="G177" s="4" t="s">
        <v>1136</v>
      </c>
      <c r="H177" s="20">
        <v>222112500</v>
      </c>
      <c r="I177" s="48"/>
      <c r="J177" s="4"/>
      <c r="K177" s="4"/>
      <c r="L177" s="4"/>
      <c r="M177" s="34" t="s">
        <v>324</v>
      </c>
      <c r="N177" s="7"/>
      <c r="O177" s="12" t="s">
        <v>1137</v>
      </c>
      <c r="P177" s="8"/>
      <c r="Q177" s="10"/>
      <c r="R177" s="10"/>
      <c r="S177" s="34" t="s">
        <v>1138</v>
      </c>
      <c r="T177" s="81"/>
      <c r="U177" s="81"/>
      <c r="V177" s="81"/>
      <c r="W177" s="81"/>
      <c r="X177" s="81"/>
      <c r="Y177" s="81"/>
      <c r="Z177" s="81"/>
      <c r="AA177" s="81"/>
      <c r="AB177" s="81"/>
      <c r="AC177" s="81"/>
      <c r="AD177" s="81"/>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c r="BC177" s="83"/>
      <c r="BD177" s="83"/>
      <c r="BE177" s="83"/>
      <c r="BF177" s="83"/>
      <c r="BG177" s="83"/>
      <c r="BH177" s="83"/>
      <c r="BI177" s="83"/>
      <c r="BJ177" s="83"/>
      <c r="BK177" s="83"/>
      <c r="BL177" s="83"/>
      <c r="BM177" s="83"/>
      <c r="BN177" s="83"/>
      <c r="BO177" s="83"/>
      <c r="BP177" s="83"/>
      <c r="BQ177" s="83"/>
      <c r="BR177" s="83"/>
      <c r="BS177" s="83"/>
    </row>
    <row r="178" spans="1:71" s="84" customFormat="1" ht="81" customHeight="1" thickBot="1" x14ac:dyDescent="0.25">
      <c r="A178" s="81"/>
      <c r="B178" s="41" t="s">
        <v>1139</v>
      </c>
      <c r="C178" s="41"/>
      <c r="D178" s="4" t="s">
        <v>1140</v>
      </c>
      <c r="E178" s="4" t="s">
        <v>1141</v>
      </c>
      <c r="F178" s="17" t="s">
        <v>95</v>
      </c>
      <c r="G178" s="4" t="s">
        <v>1142</v>
      </c>
      <c r="H178" s="20">
        <v>1402125509</v>
      </c>
      <c r="I178" s="48"/>
      <c r="J178" s="4"/>
      <c r="K178" s="4"/>
      <c r="L178" s="4"/>
      <c r="M178" s="34" t="s">
        <v>1143</v>
      </c>
      <c r="N178" s="7"/>
      <c r="O178" s="12" t="s">
        <v>1144</v>
      </c>
      <c r="P178" s="8"/>
      <c r="Q178" s="10"/>
      <c r="R178" s="10"/>
      <c r="S178" s="34" t="s">
        <v>1145</v>
      </c>
      <c r="T178" s="81"/>
      <c r="U178" s="81"/>
      <c r="V178" s="81"/>
      <c r="W178" s="81"/>
      <c r="X178" s="81"/>
      <c r="Y178" s="81"/>
      <c r="Z178" s="81"/>
      <c r="AA178" s="81"/>
      <c r="AB178" s="81"/>
      <c r="AC178" s="81"/>
      <c r="AD178" s="81"/>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c r="BC178" s="83"/>
      <c r="BD178" s="83"/>
      <c r="BE178" s="83"/>
      <c r="BF178" s="83"/>
      <c r="BG178" s="83"/>
      <c r="BH178" s="83"/>
      <c r="BI178" s="83"/>
      <c r="BJ178" s="83"/>
      <c r="BK178" s="83"/>
      <c r="BL178" s="83"/>
      <c r="BM178" s="83"/>
      <c r="BN178" s="83"/>
      <c r="BO178" s="83"/>
      <c r="BP178" s="83"/>
      <c r="BQ178" s="83"/>
      <c r="BR178" s="83"/>
      <c r="BS178" s="83"/>
    </row>
    <row r="179" spans="1:71" s="84" customFormat="1" ht="81" customHeight="1" thickBot="1" x14ac:dyDescent="0.25">
      <c r="A179" s="81"/>
      <c r="B179" s="41" t="s">
        <v>1146</v>
      </c>
      <c r="C179" s="41"/>
      <c r="D179" s="4" t="s">
        <v>465</v>
      </c>
      <c r="E179" s="4" t="s">
        <v>1147</v>
      </c>
      <c r="F179" s="21" t="s">
        <v>241</v>
      </c>
      <c r="G179" s="4" t="s">
        <v>1148</v>
      </c>
      <c r="H179" s="20">
        <v>1647809754</v>
      </c>
      <c r="I179" s="48"/>
      <c r="J179" s="4"/>
      <c r="K179" s="4"/>
      <c r="L179" s="4"/>
      <c r="M179" s="55"/>
      <c r="N179" s="7"/>
      <c r="O179" s="85" t="s">
        <v>1007</v>
      </c>
      <c r="P179" s="8"/>
      <c r="Q179" s="10"/>
      <c r="R179" s="10"/>
      <c r="S179" s="34" t="s">
        <v>1149</v>
      </c>
      <c r="T179" s="81"/>
      <c r="U179" s="81"/>
      <c r="V179" s="81"/>
      <c r="W179" s="81"/>
      <c r="X179" s="81"/>
      <c r="Y179" s="81"/>
      <c r="Z179" s="81"/>
      <c r="AA179" s="81"/>
      <c r="AB179" s="81"/>
      <c r="AC179" s="81"/>
      <c r="AD179" s="81"/>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c r="BC179" s="83"/>
      <c r="BD179" s="83"/>
      <c r="BE179" s="83"/>
      <c r="BF179" s="83"/>
      <c r="BG179" s="83"/>
      <c r="BH179" s="83"/>
      <c r="BI179" s="83"/>
      <c r="BJ179" s="83"/>
      <c r="BK179" s="83"/>
      <c r="BL179" s="83"/>
      <c r="BM179" s="83"/>
      <c r="BN179" s="83"/>
      <c r="BO179" s="83"/>
      <c r="BP179" s="83"/>
      <c r="BQ179" s="83"/>
      <c r="BR179" s="83"/>
      <c r="BS179" s="83"/>
    </row>
    <row r="180" spans="1:71" s="84" customFormat="1" ht="90" customHeight="1" thickBot="1" x14ac:dyDescent="0.25">
      <c r="A180" s="81"/>
      <c r="B180" s="41" t="s">
        <v>1150</v>
      </c>
      <c r="C180" s="41"/>
      <c r="D180" s="4" t="s">
        <v>1151</v>
      </c>
      <c r="E180" s="4" t="s">
        <v>1152</v>
      </c>
      <c r="F180" s="17" t="s">
        <v>95</v>
      </c>
      <c r="G180" s="4" t="s">
        <v>1153</v>
      </c>
      <c r="H180" s="20">
        <v>169885841</v>
      </c>
      <c r="I180" s="48"/>
      <c r="J180" s="4"/>
      <c r="K180" s="4"/>
      <c r="L180" s="4"/>
      <c r="M180" s="55"/>
      <c r="N180" s="7"/>
      <c r="O180" s="85" t="s">
        <v>1007</v>
      </c>
      <c r="P180" s="8"/>
      <c r="Q180" s="10"/>
      <c r="R180" s="10"/>
      <c r="S180" s="34" t="s">
        <v>1154</v>
      </c>
      <c r="T180" s="81"/>
      <c r="U180" s="81"/>
      <c r="V180" s="81"/>
      <c r="W180" s="81"/>
      <c r="X180" s="81"/>
      <c r="Y180" s="81"/>
      <c r="Z180" s="81"/>
      <c r="AA180" s="81"/>
      <c r="AB180" s="81"/>
      <c r="AC180" s="81"/>
      <c r="AD180" s="81"/>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c r="BC180" s="83"/>
      <c r="BD180" s="83"/>
      <c r="BE180" s="83"/>
      <c r="BF180" s="83"/>
      <c r="BG180" s="83"/>
      <c r="BH180" s="83"/>
      <c r="BI180" s="83"/>
      <c r="BJ180" s="83"/>
      <c r="BK180" s="83"/>
      <c r="BL180" s="83"/>
      <c r="BM180" s="83"/>
      <c r="BN180" s="83"/>
      <c r="BO180" s="83"/>
      <c r="BP180" s="83"/>
      <c r="BQ180" s="83"/>
      <c r="BR180" s="83"/>
      <c r="BS180" s="83"/>
    </row>
    <row r="181" spans="1:71" s="84" customFormat="1" ht="81" customHeight="1" thickBot="1" x14ac:dyDescent="0.25">
      <c r="A181" s="81"/>
      <c r="B181" s="41" t="s">
        <v>1155</v>
      </c>
      <c r="C181" s="41"/>
      <c r="D181" s="4" t="s">
        <v>828</v>
      </c>
      <c r="E181" s="4" t="s">
        <v>1156</v>
      </c>
      <c r="F181" s="4" t="s">
        <v>34</v>
      </c>
      <c r="G181" s="4" t="s">
        <v>1157</v>
      </c>
      <c r="H181" s="20">
        <v>450000</v>
      </c>
      <c r="I181" s="48"/>
      <c r="J181" s="4"/>
      <c r="K181" s="4"/>
      <c r="L181" s="4"/>
      <c r="M181" s="34" t="s">
        <v>1158</v>
      </c>
      <c r="N181" s="7"/>
      <c r="O181" s="12" t="s">
        <v>1159</v>
      </c>
      <c r="P181" s="8"/>
      <c r="Q181" s="10"/>
      <c r="R181" s="10"/>
      <c r="S181" s="34" t="s">
        <v>1160</v>
      </c>
      <c r="T181" s="81"/>
      <c r="U181" s="81"/>
      <c r="V181" s="81"/>
      <c r="W181" s="81"/>
      <c r="X181" s="81"/>
      <c r="Y181" s="81"/>
      <c r="Z181" s="81"/>
      <c r="AA181" s="81"/>
      <c r="AB181" s="81"/>
      <c r="AC181" s="81"/>
      <c r="AD181" s="81"/>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c r="BC181" s="83"/>
      <c r="BD181" s="83"/>
      <c r="BE181" s="83"/>
      <c r="BF181" s="83"/>
      <c r="BG181" s="83"/>
      <c r="BH181" s="83"/>
      <c r="BI181" s="83"/>
      <c r="BJ181" s="83"/>
      <c r="BK181" s="83"/>
      <c r="BL181" s="83"/>
      <c r="BM181" s="83"/>
      <c r="BN181" s="83"/>
      <c r="BO181" s="83"/>
      <c r="BP181" s="83"/>
      <c r="BQ181" s="83"/>
      <c r="BR181" s="83"/>
      <c r="BS181" s="83"/>
    </row>
    <row r="182" spans="1:71" s="84" customFormat="1" ht="81" customHeight="1" thickBot="1" x14ac:dyDescent="0.25">
      <c r="A182" s="81"/>
      <c r="B182" s="41" t="s">
        <v>1161</v>
      </c>
      <c r="C182" s="41"/>
      <c r="D182" s="4" t="s">
        <v>278</v>
      </c>
      <c r="E182" s="6" t="s">
        <v>1162</v>
      </c>
      <c r="F182" s="4" t="s">
        <v>34</v>
      </c>
      <c r="G182" s="4" t="s">
        <v>1163</v>
      </c>
      <c r="H182" s="20">
        <v>12702384</v>
      </c>
      <c r="I182" s="48"/>
      <c r="J182" s="4"/>
      <c r="K182" s="4"/>
      <c r="L182" s="4"/>
      <c r="M182" s="34" t="s">
        <v>1065</v>
      </c>
      <c r="N182" s="7"/>
      <c r="O182" s="12" t="s">
        <v>1164</v>
      </c>
      <c r="P182" s="8"/>
      <c r="Q182" s="10"/>
      <c r="R182" s="10"/>
      <c r="S182" s="34" t="s">
        <v>1165</v>
      </c>
      <c r="T182" s="81"/>
      <c r="U182" s="81"/>
      <c r="V182" s="81"/>
      <c r="W182" s="81"/>
      <c r="X182" s="81"/>
      <c r="Y182" s="81"/>
      <c r="Z182" s="81"/>
      <c r="AA182" s="81"/>
      <c r="AB182" s="81"/>
      <c r="AC182" s="81"/>
      <c r="AD182" s="81"/>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c r="BC182" s="83"/>
      <c r="BD182" s="83"/>
      <c r="BE182" s="83"/>
      <c r="BF182" s="83"/>
      <c r="BG182" s="83"/>
      <c r="BH182" s="83"/>
      <c r="BI182" s="83"/>
      <c r="BJ182" s="83"/>
      <c r="BK182" s="83"/>
      <c r="BL182" s="83"/>
      <c r="BM182" s="83"/>
      <c r="BN182" s="83"/>
      <c r="BO182" s="83"/>
      <c r="BP182" s="83"/>
      <c r="BQ182" s="83"/>
      <c r="BR182" s="83"/>
      <c r="BS182" s="83"/>
    </row>
    <row r="183" spans="1:71" s="84" customFormat="1" ht="81" customHeight="1" thickBot="1" x14ac:dyDescent="0.25">
      <c r="A183" s="81"/>
      <c r="B183" s="41" t="s">
        <v>1166</v>
      </c>
      <c r="C183" s="41"/>
      <c r="D183" s="4" t="s">
        <v>352</v>
      </c>
      <c r="E183" s="6" t="s">
        <v>1167</v>
      </c>
      <c r="F183" s="4" t="s">
        <v>915</v>
      </c>
      <c r="G183" s="4" t="s">
        <v>1168</v>
      </c>
      <c r="H183" s="20">
        <v>7500000</v>
      </c>
      <c r="I183" s="48"/>
      <c r="J183" s="4"/>
      <c r="K183" s="4"/>
      <c r="L183" s="4"/>
      <c r="M183" s="34" t="s">
        <v>324</v>
      </c>
      <c r="N183" s="7"/>
      <c r="O183" s="12" t="s">
        <v>1007</v>
      </c>
      <c r="P183" s="8"/>
      <c r="Q183" s="10"/>
      <c r="R183" s="10"/>
      <c r="S183" s="34" t="s">
        <v>1073</v>
      </c>
      <c r="T183" s="81"/>
      <c r="U183" s="81"/>
      <c r="V183" s="81"/>
      <c r="W183" s="81"/>
      <c r="X183" s="81"/>
      <c r="Y183" s="81"/>
      <c r="Z183" s="81"/>
      <c r="AA183" s="81"/>
      <c r="AB183" s="81"/>
      <c r="AC183" s="81"/>
      <c r="AD183" s="81"/>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c r="BC183" s="83"/>
      <c r="BD183" s="83"/>
      <c r="BE183" s="83"/>
      <c r="BF183" s="83"/>
      <c r="BG183" s="83"/>
      <c r="BH183" s="83"/>
      <c r="BI183" s="83"/>
      <c r="BJ183" s="83"/>
      <c r="BK183" s="83"/>
      <c r="BL183" s="83"/>
      <c r="BM183" s="83"/>
      <c r="BN183" s="83"/>
      <c r="BO183" s="83"/>
      <c r="BP183" s="83"/>
      <c r="BQ183" s="83"/>
      <c r="BR183" s="83"/>
      <c r="BS183" s="83"/>
    </row>
    <row r="184" spans="1:71" s="84" customFormat="1" ht="81" customHeight="1" thickBot="1" x14ac:dyDescent="0.25">
      <c r="A184" s="81"/>
      <c r="B184" s="41" t="s">
        <v>1169</v>
      </c>
      <c r="C184" s="41"/>
      <c r="D184" s="4" t="s">
        <v>381</v>
      </c>
      <c r="E184" s="6" t="s">
        <v>1170</v>
      </c>
      <c r="F184" s="24" t="s">
        <v>320</v>
      </c>
      <c r="G184" s="4" t="s">
        <v>1171</v>
      </c>
      <c r="H184" s="20">
        <v>604000000</v>
      </c>
      <c r="I184" s="48"/>
      <c r="J184" s="4"/>
      <c r="K184" s="4"/>
      <c r="L184" s="4"/>
      <c r="M184" s="34" t="s">
        <v>59</v>
      </c>
      <c r="N184" s="7"/>
      <c r="O184" s="12" t="s">
        <v>1172</v>
      </c>
      <c r="P184" s="8"/>
      <c r="Q184" s="10"/>
      <c r="R184" s="10"/>
      <c r="S184" s="34" t="s">
        <v>1173</v>
      </c>
      <c r="T184" s="81"/>
      <c r="U184" s="81"/>
      <c r="V184" s="81"/>
      <c r="W184" s="81"/>
      <c r="X184" s="81"/>
      <c r="Y184" s="81"/>
      <c r="Z184" s="81"/>
      <c r="AA184" s="81"/>
      <c r="AB184" s="81"/>
      <c r="AC184" s="81"/>
      <c r="AD184" s="81"/>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c r="BC184" s="83"/>
      <c r="BD184" s="83"/>
      <c r="BE184" s="83"/>
      <c r="BF184" s="83"/>
      <c r="BG184" s="83"/>
      <c r="BH184" s="83"/>
      <c r="BI184" s="83"/>
      <c r="BJ184" s="83"/>
      <c r="BK184" s="83"/>
      <c r="BL184" s="83"/>
      <c r="BM184" s="83"/>
      <c r="BN184" s="83"/>
      <c r="BO184" s="83"/>
      <c r="BP184" s="83"/>
      <c r="BQ184" s="83"/>
      <c r="BR184" s="83"/>
      <c r="BS184" s="83"/>
    </row>
    <row r="185" spans="1:71" s="84" customFormat="1" ht="120" customHeight="1" thickBot="1" x14ac:dyDescent="0.25">
      <c r="A185" s="81"/>
      <c r="B185" s="41" t="s">
        <v>1174</v>
      </c>
      <c r="C185" s="41"/>
      <c r="D185" s="4" t="s">
        <v>1175</v>
      </c>
      <c r="E185" s="4" t="s">
        <v>1176</v>
      </c>
      <c r="F185" s="17" t="s">
        <v>95</v>
      </c>
      <c r="G185" s="4" t="s">
        <v>1177</v>
      </c>
      <c r="H185" s="20">
        <v>740104972</v>
      </c>
      <c r="I185" s="48"/>
      <c r="J185" s="4"/>
      <c r="K185" s="4"/>
      <c r="L185" s="4"/>
      <c r="M185" s="34" t="s">
        <v>510</v>
      </c>
      <c r="N185" s="7"/>
      <c r="O185" s="12" t="s">
        <v>1178</v>
      </c>
      <c r="P185" s="8"/>
      <c r="Q185" s="10"/>
      <c r="R185" s="10"/>
      <c r="S185" s="34" t="s">
        <v>1179</v>
      </c>
      <c r="T185" s="81"/>
      <c r="U185" s="81"/>
      <c r="V185" s="81"/>
      <c r="W185" s="81"/>
      <c r="X185" s="81"/>
      <c r="Y185" s="81"/>
      <c r="Z185" s="81"/>
      <c r="AA185" s="81"/>
      <c r="AB185" s="81"/>
      <c r="AC185" s="81"/>
      <c r="AD185" s="81"/>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c r="BC185" s="83"/>
      <c r="BD185" s="83"/>
      <c r="BE185" s="83"/>
      <c r="BF185" s="83"/>
      <c r="BG185" s="83"/>
      <c r="BH185" s="83"/>
      <c r="BI185" s="83"/>
      <c r="BJ185" s="83"/>
      <c r="BK185" s="83"/>
      <c r="BL185" s="83"/>
      <c r="BM185" s="83"/>
      <c r="BN185" s="83"/>
      <c r="BO185" s="83"/>
      <c r="BP185" s="83"/>
      <c r="BQ185" s="83"/>
      <c r="BR185" s="83"/>
      <c r="BS185" s="83"/>
    </row>
    <row r="186" spans="1:71" s="84" customFormat="1" ht="81" customHeight="1" thickBot="1" x14ac:dyDescent="0.25">
      <c r="A186" s="81"/>
      <c r="B186" s="41" t="s">
        <v>1180</v>
      </c>
      <c r="C186" s="41"/>
      <c r="D186" s="4" t="s">
        <v>1181</v>
      </c>
      <c r="E186" s="4" t="s">
        <v>1182</v>
      </c>
      <c r="F186" s="4" t="s">
        <v>34</v>
      </c>
      <c r="G186" s="4" t="s">
        <v>1183</v>
      </c>
      <c r="H186" s="20">
        <v>5000000</v>
      </c>
      <c r="I186" s="48"/>
      <c r="J186" s="4"/>
      <c r="K186" s="4"/>
      <c r="L186" s="4"/>
      <c r="M186" s="4" t="s">
        <v>59</v>
      </c>
      <c r="N186" s="7"/>
      <c r="O186" s="12" t="s">
        <v>1184</v>
      </c>
      <c r="P186" s="8"/>
      <c r="Q186" s="9"/>
      <c r="R186" s="10"/>
      <c r="S186" s="34" t="s">
        <v>1185</v>
      </c>
      <c r="T186" s="81"/>
      <c r="U186" s="81"/>
      <c r="V186" s="81"/>
      <c r="W186" s="81"/>
      <c r="X186" s="81"/>
      <c r="Y186" s="81"/>
      <c r="Z186" s="81"/>
      <c r="AA186" s="81"/>
      <c r="AB186" s="81"/>
      <c r="AC186" s="81"/>
      <c r="AD186" s="81"/>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c r="BC186" s="83"/>
      <c r="BD186" s="83"/>
      <c r="BE186" s="83"/>
      <c r="BF186" s="83"/>
      <c r="BG186" s="83"/>
      <c r="BH186" s="83"/>
      <c r="BI186" s="83"/>
      <c r="BJ186" s="83"/>
      <c r="BK186" s="83"/>
      <c r="BL186" s="83"/>
      <c r="BM186" s="83"/>
      <c r="BN186" s="83"/>
      <c r="BO186" s="83"/>
      <c r="BP186" s="83"/>
      <c r="BQ186" s="83"/>
      <c r="BR186" s="83"/>
      <c r="BS186" s="83"/>
    </row>
    <row r="187" spans="1:71" s="84" customFormat="1" ht="117" customHeight="1" thickBot="1" x14ac:dyDescent="0.25">
      <c r="A187" s="81"/>
      <c r="B187" s="41" t="s">
        <v>1186</v>
      </c>
      <c r="C187" s="89"/>
      <c r="D187" s="3" t="s">
        <v>1187</v>
      </c>
      <c r="E187" s="56" t="s">
        <v>1188</v>
      </c>
      <c r="F187" s="4" t="s">
        <v>34</v>
      </c>
      <c r="G187" s="4" t="s">
        <v>1189</v>
      </c>
      <c r="H187" s="20">
        <v>3000000</v>
      </c>
      <c r="I187" s="48"/>
      <c r="J187" s="4"/>
      <c r="K187" s="4"/>
      <c r="L187" s="4"/>
      <c r="M187" s="4" t="s">
        <v>903</v>
      </c>
      <c r="N187" s="7"/>
      <c r="O187" s="12" t="s">
        <v>1172</v>
      </c>
      <c r="P187" s="8"/>
      <c r="Q187" s="9"/>
      <c r="R187" s="10"/>
      <c r="S187" s="34" t="s">
        <v>1190</v>
      </c>
      <c r="T187" s="81"/>
      <c r="U187" s="81"/>
      <c r="V187" s="81"/>
      <c r="W187" s="81"/>
      <c r="X187" s="81"/>
      <c r="Y187" s="81"/>
      <c r="Z187" s="81"/>
      <c r="AA187" s="81"/>
      <c r="AB187" s="81"/>
      <c r="AC187" s="81"/>
      <c r="AD187" s="81"/>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c r="BC187" s="83"/>
      <c r="BD187" s="83"/>
      <c r="BE187" s="83"/>
      <c r="BF187" s="83"/>
      <c r="BG187" s="83"/>
      <c r="BH187" s="83"/>
      <c r="BI187" s="83"/>
      <c r="BJ187" s="83"/>
      <c r="BK187" s="83"/>
      <c r="BL187" s="83"/>
      <c r="BM187" s="83"/>
      <c r="BN187" s="83"/>
      <c r="BO187" s="83"/>
      <c r="BP187" s="83"/>
      <c r="BQ187" s="83"/>
      <c r="BR187" s="83"/>
      <c r="BS187" s="83"/>
    </row>
    <row r="188" spans="1:71" s="84" customFormat="1" ht="126.75" customHeight="1" thickBot="1" x14ac:dyDescent="0.25">
      <c r="A188" s="81"/>
      <c r="B188" s="41" t="s">
        <v>1191</v>
      </c>
      <c r="C188" s="41"/>
      <c r="D188" s="4" t="s">
        <v>1192</v>
      </c>
      <c r="E188" s="6" t="s">
        <v>1193</v>
      </c>
      <c r="F188" s="4" t="s">
        <v>34</v>
      </c>
      <c r="G188" s="4" t="s">
        <v>1194</v>
      </c>
      <c r="H188" s="20">
        <v>4000000</v>
      </c>
      <c r="I188" s="48"/>
      <c r="J188" s="4"/>
      <c r="K188" s="4"/>
      <c r="L188" s="4"/>
      <c r="M188" s="4" t="s">
        <v>903</v>
      </c>
      <c r="N188" s="7"/>
      <c r="O188" s="12" t="s">
        <v>1184</v>
      </c>
      <c r="P188" s="8"/>
      <c r="Q188" s="9"/>
      <c r="R188" s="10"/>
      <c r="S188" s="55"/>
      <c r="T188" s="81"/>
      <c r="U188" s="81"/>
      <c r="V188" s="81"/>
      <c r="W188" s="81"/>
      <c r="X188" s="81"/>
      <c r="Y188" s="81"/>
      <c r="Z188" s="81"/>
      <c r="AA188" s="81"/>
      <c r="AB188" s="81"/>
      <c r="AC188" s="81"/>
      <c r="AD188" s="81"/>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c r="BC188" s="83"/>
      <c r="BD188" s="83"/>
      <c r="BE188" s="83"/>
      <c r="BF188" s="83"/>
      <c r="BG188" s="83"/>
      <c r="BH188" s="83"/>
      <c r="BI188" s="83"/>
      <c r="BJ188" s="83"/>
      <c r="BK188" s="83"/>
      <c r="BL188" s="83"/>
      <c r="BM188" s="83"/>
      <c r="BN188" s="83"/>
      <c r="BO188" s="83"/>
      <c r="BP188" s="83"/>
      <c r="BQ188" s="83"/>
      <c r="BR188" s="83"/>
      <c r="BS188" s="83"/>
    </row>
    <row r="189" spans="1:71" s="84" customFormat="1" ht="114.75" customHeight="1" thickBot="1" x14ac:dyDescent="0.25">
      <c r="A189" s="81"/>
      <c r="B189" s="41" t="s">
        <v>1195</v>
      </c>
      <c r="C189" s="89"/>
      <c r="D189" s="57" t="s">
        <v>1196</v>
      </c>
      <c r="E189" s="6" t="s">
        <v>1197</v>
      </c>
      <c r="F189" s="4" t="s">
        <v>34</v>
      </c>
      <c r="G189" s="4" t="s">
        <v>1198</v>
      </c>
      <c r="H189" s="20">
        <v>4000000</v>
      </c>
      <c r="I189" s="48"/>
      <c r="J189" s="4"/>
      <c r="K189" s="4"/>
      <c r="L189" s="4"/>
      <c r="M189" s="4" t="s">
        <v>903</v>
      </c>
      <c r="N189" s="7"/>
      <c r="O189" s="85" t="s">
        <v>1007</v>
      </c>
      <c r="P189" s="8"/>
      <c r="Q189" s="9"/>
      <c r="R189" s="58" t="s">
        <v>1199</v>
      </c>
      <c r="S189" s="34" t="s">
        <v>1200</v>
      </c>
      <c r="T189" s="81"/>
      <c r="U189" s="81"/>
      <c r="V189" s="81"/>
      <c r="W189" s="81"/>
      <c r="X189" s="81"/>
      <c r="Y189" s="81"/>
      <c r="Z189" s="81"/>
      <c r="AA189" s="81"/>
      <c r="AB189" s="81"/>
      <c r="AC189" s="81"/>
      <c r="AD189" s="81"/>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c r="BC189" s="83"/>
      <c r="BD189" s="83"/>
      <c r="BE189" s="83"/>
      <c r="BF189" s="83"/>
      <c r="BG189" s="83"/>
      <c r="BH189" s="83"/>
      <c r="BI189" s="83"/>
      <c r="BJ189" s="83"/>
      <c r="BK189" s="83"/>
      <c r="BL189" s="83"/>
      <c r="BM189" s="83"/>
      <c r="BN189" s="83"/>
      <c r="BO189" s="83"/>
      <c r="BP189" s="83"/>
      <c r="BQ189" s="83"/>
      <c r="BR189" s="83"/>
      <c r="BS189" s="83"/>
    </row>
    <row r="190" spans="1:71" s="84" customFormat="1" ht="122.25" customHeight="1" thickBot="1" x14ac:dyDescent="0.25">
      <c r="A190" s="81"/>
      <c r="B190" s="41" t="s">
        <v>1201</v>
      </c>
      <c r="C190" s="41"/>
      <c r="D190" s="4" t="s">
        <v>1202</v>
      </c>
      <c r="E190" s="26" t="s">
        <v>1203</v>
      </c>
      <c r="F190" s="4" t="s">
        <v>34</v>
      </c>
      <c r="G190" s="4" t="s">
        <v>1204</v>
      </c>
      <c r="H190" s="20">
        <v>4000000</v>
      </c>
      <c r="I190" s="48"/>
      <c r="J190" s="4"/>
      <c r="K190" s="4"/>
      <c r="L190" s="4"/>
      <c r="M190" s="4" t="s">
        <v>903</v>
      </c>
      <c r="N190" s="7"/>
      <c r="O190" s="12" t="s">
        <v>1172</v>
      </c>
      <c r="P190" s="8"/>
      <c r="Q190" s="9"/>
      <c r="R190" s="10"/>
      <c r="S190" s="34" t="s">
        <v>1050</v>
      </c>
      <c r="T190" s="81"/>
      <c r="U190" s="81"/>
      <c r="V190" s="81"/>
      <c r="W190" s="81"/>
      <c r="X190" s="81"/>
      <c r="Y190" s="81"/>
      <c r="Z190" s="81"/>
      <c r="AA190" s="81"/>
      <c r="AB190" s="81"/>
      <c r="AC190" s="81"/>
      <c r="AD190" s="81"/>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c r="BC190" s="83"/>
      <c r="BD190" s="83"/>
      <c r="BE190" s="83"/>
      <c r="BF190" s="83"/>
      <c r="BG190" s="83"/>
      <c r="BH190" s="83"/>
      <c r="BI190" s="83"/>
      <c r="BJ190" s="83"/>
      <c r="BK190" s="83"/>
      <c r="BL190" s="83"/>
      <c r="BM190" s="83"/>
      <c r="BN190" s="83"/>
      <c r="BO190" s="83"/>
      <c r="BP190" s="83"/>
      <c r="BQ190" s="83"/>
      <c r="BR190" s="83"/>
      <c r="BS190" s="83"/>
    </row>
    <row r="191" spans="1:71" s="84" customFormat="1" ht="123.75" customHeight="1" thickBot="1" x14ac:dyDescent="0.25">
      <c r="A191" s="81"/>
      <c r="B191" s="41" t="s">
        <v>1205</v>
      </c>
      <c r="C191" s="89"/>
      <c r="D191" s="3" t="s">
        <v>1206</v>
      </c>
      <c r="E191" s="6" t="s">
        <v>1207</v>
      </c>
      <c r="F191" s="4" t="s">
        <v>34</v>
      </c>
      <c r="G191" s="4" t="s">
        <v>1208</v>
      </c>
      <c r="H191" s="20">
        <v>3000000</v>
      </c>
      <c r="I191" s="48"/>
      <c r="J191" s="4"/>
      <c r="K191" s="4"/>
      <c r="L191" s="4"/>
      <c r="M191" s="4" t="s">
        <v>903</v>
      </c>
      <c r="N191" s="7"/>
      <c r="O191" s="12" t="s">
        <v>1184</v>
      </c>
      <c r="P191" s="8"/>
      <c r="Q191" s="9"/>
      <c r="R191" s="10"/>
      <c r="S191" s="34" t="s">
        <v>1209</v>
      </c>
      <c r="T191" s="81"/>
      <c r="U191" s="81"/>
      <c r="V191" s="81"/>
      <c r="W191" s="81"/>
      <c r="X191" s="81"/>
      <c r="Y191" s="81"/>
      <c r="Z191" s="81"/>
      <c r="AA191" s="81"/>
      <c r="AB191" s="81"/>
      <c r="AC191" s="81"/>
      <c r="AD191" s="81"/>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c r="BC191" s="83"/>
      <c r="BD191" s="83"/>
      <c r="BE191" s="83"/>
      <c r="BF191" s="83"/>
      <c r="BG191" s="83"/>
      <c r="BH191" s="83"/>
      <c r="BI191" s="83"/>
      <c r="BJ191" s="83"/>
      <c r="BK191" s="83"/>
      <c r="BL191" s="83"/>
      <c r="BM191" s="83"/>
      <c r="BN191" s="83"/>
      <c r="BO191" s="83"/>
      <c r="BP191" s="83"/>
      <c r="BQ191" s="83"/>
      <c r="BR191" s="83"/>
      <c r="BS191" s="83"/>
    </row>
    <row r="192" spans="1:71" s="84" customFormat="1" ht="114.75" customHeight="1" thickBot="1" x14ac:dyDescent="0.25">
      <c r="A192" s="81"/>
      <c r="B192" s="41" t="s">
        <v>1210</v>
      </c>
      <c r="C192" s="41"/>
      <c r="D192" s="59" t="s">
        <v>1211</v>
      </c>
      <c r="E192" s="6" t="s">
        <v>1212</v>
      </c>
      <c r="F192" s="4" t="s">
        <v>34</v>
      </c>
      <c r="G192" s="4" t="s">
        <v>1213</v>
      </c>
      <c r="H192" s="20">
        <v>4000000</v>
      </c>
      <c r="I192" s="48"/>
      <c r="J192" s="4"/>
      <c r="K192" s="4"/>
      <c r="L192" s="4"/>
      <c r="M192" s="4" t="s">
        <v>903</v>
      </c>
      <c r="N192" s="7"/>
      <c r="O192" s="85" t="s">
        <v>1007</v>
      </c>
      <c r="P192" s="8"/>
      <c r="Q192" s="9"/>
      <c r="R192" s="58" t="s">
        <v>1199</v>
      </c>
      <c r="S192" s="34" t="s">
        <v>1214</v>
      </c>
      <c r="T192" s="81"/>
      <c r="U192" s="81"/>
      <c r="V192" s="81"/>
      <c r="W192" s="81"/>
      <c r="X192" s="81"/>
      <c r="Y192" s="81"/>
      <c r="Z192" s="81"/>
      <c r="AA192" s="81"/>
      <c r="AB192" s="81"/>
      <c r="AC192" s="81"/>
      <c r="AD192" s="81"/>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c r="BC192" s="83"/>
      <c r="BD192" s="83"/>
      <c r="BE192" s="83"/>
      <c r="BF192" s="83"/>
      <c r="BG192" s="83"/>
      <c r="BH192" s="83"/>
      <c r="BI192" s="83"/>
      <c r="BJ192" s="83"/>
      <c r="BK192" s="83"/>
      <c r="BL192" s="83"/>
      <c r="BM192" s="83"/>
      <c r="BN192" s="83"/>
      <c r="BO192" s="83"/>
      <c r="BP192" s="83"/>
      <c r="BQ192" s="83"/>
      <c r="BR192" s="83"/>
      <c r="BS192" s="83"/>
    </row>
    <row r="193" spans="1:71" s="84" customFormat="1" ht="113.25" customHeight="1" thickBot="1" x14ac:dyDescent="0.25">
      <c r="A193" s="81"/>
      <c r="B193" s="41" t="s">
        <v>1215</v>
      </c>
      <c r="C193" s="89"/>
      <c r="D193" s="3" t="s">
        <v>1216</v>
      </c>
      <c r="E193" s="6" t="s">
        <v>1217</v>
      </c>
      <c r="F193" s="4" t="s">
        <v>34</v>
      </c>
      <c r="G193" s="4" t="s">
        <v>1218</v>
      </c>
      <c r="H193" s="20">
        <v>4000000</v>
      </c>
      <c r="I193" s="48"/>
      <c r="J193" s="4"/>
      <c r="K193" s="4"/>
      <c r="L193" s="4"/>
      <c r="M193" s="4" t="s">
        <v>903</v>
      </c>
      <c r="N193" s="7"/>
      <c r="O193" s="12" t="s">
        <v>1184</v>
      </c>
      <c r="P193" s="8"/>
      <c r="Q193" s="9"/>
      <c r="R193" s="10"/>
      <c r="S193" s="34" t="s">
        <v>1219</v>
      </c>
      <c r="T193" s="81"/>
      <c r="U193" s="81"/>
      <c r="V193" s="81"/>
      <c r="W193" s="81"/>
      <c r="X193" s="81"/>
      <c r="Y193" s="81"/>
      <c r="Z193" s="81"/>
      <c r="AA193" s="81"/>
      <c r="AB193" s="81"/>
      <c r="AC193" s="81"/>
      <c r="AD193" s="81"/>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c r="BC193" s="83"/>
      <c r="BD193" s="83"/>
      <c r="BE193" s="83"/>
      <c r="BF193" s="83"/>
      <c r="BG193" s="83"/>
      <c r="BH193" s="83"/>
      <c r="BI193" s="83"/>
      <c r="BJ193" s="83"/>
      <c r="BK193" s="83"/>
      <c r="BL193" s="83"/>
      <c r="BM193" s="83"/>
      <c r="BN193" s="83"/>
      <c r="BO193" s="83"/>
      <c r="BP193" s="83"/>
      <c r="BQ193" s="83"/>
      <c r="BR193" s="83"/>
      <c r="BS193" s="83"/>
    </row>
    <row r="194" spans="1:71" s="84" customFormat="1" ht="81" customHeight="1" thickBot="1" x14ac:dyDescent="0.25">
      <c r="A194" s="81"/>
      <c r="B194" s="41" t="s">
        <v>1220</v>
      </c>
      <c r="C194" s="41"/>
      <c r="D194" s="4" t="s">
        <v>1221</v>
      </c>
      <c r="E194" s="4" t="s">
        <v>1222</v>
      </c>
      <c r="F194" s="21" t="s">
        <v>241</v>
      </c>
      <c r="G194" s="4" t="s">
        <v>1223</v>
      </c>
      <c r="H194" s="20">
        <v>3951363476</v>
      </c>
      <c r="I194" s="48"/>
      <c r="J194" s="4"/>
      <c r="K194" s="4"/>
      <c r="L194" s="4"/>
      <c r="M194" s="4" t="s">
        <v>1224</v>
      </c>
      <c r="N194" s="7"/>
      <c r="O194" s="12" t="s">
        <v>1225</v>
      </c>
      <c r="P194" s="8"/>
      <c r="Q194" s="9"/>
      <c r="R194" s="10"/>
      <c r="S194" s="34" t="s">
        <v>1226</v>
      </c>
      <c r="T194" s="81"/>
      <c r="U194" s="81"/>
      <c r="V194" s="81"/>
      <c r="W194" s="81"/>
      <c r="X194" s="81"/>
      <c r="Y194" s="81"/>
      <c r="Z194" s="81"/>
      <c r="AA194" s="81"/>
      <c r="AB194" s="81"/>
      <c r="AC194" s="81"/>
      <c r="AD194" s="81"/>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c r="BC194" s="83"/>
      <c r="BD194" s="83"/>
      <c r="BE194" s="83"/>
      <c r="BF194" s="83"/>
      <c r="BG194" s="83"/>
      <c r="BH194" s="83"/>
      <c r="BI194" s="83"/>
      <c r="BJ194" s="83"/>
      <c r="BK194" s="83"/>
      <c r="BL194" s="83"/>
      <c r="BM194" s="83"/>
      <c r="BN194" s="83"/>
      <c r="BO194" s="83"/>
      <c r="BP194" s="83"/>
      <c r="BQ194" s="83"/>
      <c r="BR194" s="83"/>
      <c r="BS194" s="83"/>
    </row>
    <row r="195" spans="1:71" s="84" customFormat="1" ht="81" customHeight="1" thickBot="1" x14ac:dyDescent="0.25">
      <c r="A195" s="81"/>
      <c r="B195" s="41" t="s">
        <v>1227</v>
      </c>
      <c r="C195" s="41"/>
      <c r="D195" s="4" t="s">
        <v>563</v>
      </c>
      <c r="E195" s="4" t="s">
        <v>1228</v>
      </c>
      <c r="F195" s="24" t="s">
        <v>320</v>
      </c>
      <c r="G195" s="4" t="s">
        <v>1229</v>
      </c>
      <c r="H195" s="20">
        <v>33891000</v>
      </c>
      <c r="I195" s="48"/>
      <c r="J195" s="4"/>
      <c r="K195" s="4"/>
      <c r="L195" s="4"/>
      <c r="M195" s="4" t="s">
        <v>74</v>
      </c>
      <c r="N195" s="7"/>
      <c r="O195" s="12" t="s">
        <v>1230</v>
      </c>
      <c r="P195" s="8"/>
      <c r="Q195" s="9"/>
      <c r="R195" s="10"/>
      <c r="S195" s="34" t="s">
        <v>1103</v>
      </c>
      <c r="T195" s="81"/>
      <c r="U195" s="81"/>
      <c r="V195" s="81"/>
      <c r="W195" s="81"/>
      <c r="X195" s="81"/>
      <c r="Y195" s="81"/>
      <c r="Z195" s="81"/>
      <c r="AA195" s="81"/>
      <c r="AB195" s="81"/>
      <c r="AC195" s="81"/>
      <c r="AD195" s="81"/>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c r="BM195" s="83"/>
      <c r="BN195" s="83"/>
      <c r="BO195" s="83"/>
      <c r="BP195" s="83"/>
      <c r="BQ195" s="83"/>
      <c r="BR195" s="83"/>
      <c r="BS195" s="83"/>
    </row>
    <row r="196" spans="1:71" s="84" customFormat="1" ht="81" customHeight="1" thickBot="1" x14ac:dyDescent="0.25">
      <c r="A196" s="81"/>
      <c r="B196" s="41" t="s">
        <v>1231</v>
      </c>
      <c r="C196" s="41"/>
      <c r="D196" s="4" t="s">
        <v>162</v>
      </c>
      <c r="E196" s="6" t="s">
        <v>1232</v>
      </c>
      <c r="F196" s="4" t="s">
        <v>34</v>
      </c>
      <c r="G196" s="4" t="s">
        <v>1233</v>
      </c>
      <c r="H196" s="20">
        <v>3724000</v>
      </c>
      <c r="I196" s="48"/>
      <c r="J196" s="4"/>
      <c r="K196" s="4"/>
      <c r="L196" s="4"/>
      <c r="M196" s="4" t="s">
        <v>1234</v>
      </c>
      <c r="N196" s="7"/>
      <c r="O196" s="12" t="s">
        <v>1184</v>
      </c>
      <c r="P196" s="8"/>
      <c r="Q196" s="9"/>
      <c r="R196" s="10"/>
      <c r="S196" s="34" t="s">
        <v>1235</v>
      </c>
      <c r="T196" s="81"/>
      <c r="U196" s="81"/>
      <c r="V196" s="81"/>
      <c r="W196" s="81"/>
      <c r="X196" s="81"/>
      <c r="Y196" s="81"/>
      <c r="Z196" s="81"/>
      <c r="AA196" s="81"/>
      <c r="AB196" s="81"/>
      <c r="AC196" s="81"/>
      <c r="AD196" s="81"/>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c r="BC196" s="83"/>
      <c r="BD196" s="83"/>
      <c r="BE196" s="83"/>
      <c r="BF196" s="83"/>
      <c r="BG196" s="83"/>
      <c r="BH196" s="83"/>
      <c r="BI196" s="83"/>
      <c r="BJ196" s="83"/>
      <c r="BK196" s="83"/>
      <c r="BL196" s="83"/>
      <c r="BM196" s="83"/>
      <c r="BN196" s="83"/>
      <c r="BO196" s="83"/>
      <c r="BP196" s="83"/>
      <c r="BQ196" s="83"/>
      <c r="BR196" s="83"/>
      <c r="BS196" s="83"/>
    </row>
    <row r="197" spans="1:71" s="84" customFormat="1" ht="81" customHeight="1" thickBot="1" x14ac:dyDescent="0.25">
      <c r="A197" s="81"/>
      <c r="B197" s="41" t="s">
        <v>1236</v>
      </c>
      <c r="C197" s="41"/>
      <c r="D197" s="4" t="s">
        <v>1237</v>
      </c>
      <c r="E197" s="6" t="s">
        <v>1238</v>
      </c>
      <c r="F197" s="4" t="s">
        <v>34</v>
      </c>
      <c r="G197" s="4" t="s">
        <v>1239</v>
      </c>
      <c r="H197" s="20">
        <v>2200000</v>
      </c>
      <c r="I197" s="48"/>
      <c r="J197" s="4"/>
      <c r="K197" s="4"/>
      <c r="L197" s="4"/>
      <c r="M197" s="4" t="s">
        <v>1240</v>
      </c>
      <c r="N197" s="7"/>
      <c r="O197" s="12" t="s">
        <v>1241</v>
      </c>
      <c r="P197" s="8"/>
      <c r="Q197" s="9"/>
      <c r="R197" s="10"/>
      <c r="S197" s="34" t="s">
        <v>1214</v>
      </c>
      <c r="T197" s="81"/>
      <c r="U197" s="81"/>
      <c r="V197" s="81"/>
      <c r="W197" s="81"/>
      <c r="X197" s="81"/>
      <c r="Y197" s="81"/>
      <c r="Z197" s="81"/>
      <c r="AA197" s="81"/>
      <c r="AB197" s="81"/>
      <c r="AC197" s="81"/>
      <c r="AD197" s="81"/>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c r="BC197" s="83"/>
      <c r="BD197" s="83"/>
      <c r="BE197" s="83"/>
      <c r="BF197" s="83"/>
      <c r="BG197" s="83"/>
      <c r="BH197" s="83"/>
      <c r="BI197" s="83"/>
      <c r="BJ197" s="83"/>
      <c r="BK197" s="83"/>
      <c r="BL197" s="83"/>
      <c r="BM197" s="83"/>
      <c r="BN197" s="83"/>
      <c r="BO197" s="83"/>
      <c r="BP197" s="83"/>
      <c r="BQ197" s="83"/>
      <c r="BR197" s="83"/>
      <c r="BS197" s="83"/>
    </row>
    <row r="198" spans="1:71" s="84" customFormat="1" ht="109.5" customHeight="1" thickBot="1" x14ac:dyDescent="0.25">
      <c r="A198" s="81" t="s">
        <v>133</v>
      </c>
      <c r="B198" s="41" t="s">
        <v>1242</v>
      </c>
      <c r="C198" s="41"/>
      <c r="D198" s="4" t="s">
        <v>1211</v>
      </c>
      <c r="E198" s="6" t="s">
        <v>1243</v>
      </c>
      <c r="F198" s="4" t="s">
        <v>34</v>
      </c>
      <c r="G198" s="4" t="s">
        <v>1244</v>
      </c>
      <c r="H198" s="20">
        <v>4000000</v>
      </c>
      <c r="I198" s="48"/>
      <c r="J198" s="4"/>
      <c r="K198" s="4"/>
      <c r="L198" s="4"/>
      <c r="M198" s="4" t="s">
        <v>903</v>
      </c>
      <c r="N198" s="7"/>
      <c r="O198" s="12" t="s">
        <v>1245</v>
      </c>
      <c r="P198" s="8"/>
      <c r="Q198" s="9"/>
      <c r="R198" s="10"/>
      <c r="S198" s="34" t="s">
        <v>1246</v>
      </c>
      <c r="T198" s="81"/>
      <c r="U198" s="81"/>
      <c r="V198" s="81"/>
      <c r="W198" s="81"/>
      <c r="X198" s="81"/>
      <c r="Y198" s="81"/>
      <c r="Z198" s="81"/>
      <c r="AA198" s="81"/>
      <c r="AB198" s="81"/>
      <c r="AC198" s="81"/>
      <c r="AD198" s="81"/>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c r="BC198" s="83"/>
      <c r="BD198" s="83"/>
      <c r="BE198" s="83"/>
      <c r="BF198" s="83"/>
      <c r="BG198" s="83"/>
      <c r="BH198" s="83"/>
      <c r="BI198" s="83"/>
      <c r="BJ198" s="83"/>
      <c r="BK198" s="83"/>
      <c r="BL198" s="83"/>
      <c r="BM198" s="83"/>
      <c r="BN198" s="83"/>
      <c r="BO198" s="83"/>
      <c r="BP198" s="83"/>
      <c r="BQ198" s="83"/>
      <c r="BR198" s="83"/>
      <c r="BS198" s="83"/>
    </row>
    <row r="199" spans="1:71" s="84" customFormat="1" ht="112.5" customHeight="1" thickBot="1" x14ac:dyDescent="0.25">
      <c r="A199" s="81"/>
      <c r="B199" s="41" t="s">
        <v>1247</v>
      </c>
      <c r="C199" s="89"/>
      <c r="D199" s="3" t="s">
        <v>1196</v>
      </c>
      <c r="E199" s="6" t="s">
        <v>1248</v>
      </c>
      <c r="F199" s="4" t="s">
        <v>34</v>
      </c>
      <c r="G199" s="4" t="s">
        <v>1249</v>
      </c>
      <c r="H199" s="20">
        <v>4000000</v>
      </c>
      <c r="I199" s="48"/>
      <c r="J199" s="4"/>
      <c r="K199" s="4"/>
      <c r="L199" s="4"/>
      <c r="M199" s="4" t="s">
        <v>903</v>
      </c>
      <c r="N199" s="7"/>
      <c r="O199" s="12" t="s">
        <v>1245</v>
      </c>
      <c r="P199" s="8"/>
      <c r="Q199" s="9"/>
      <c r="R199" s="10"/>
      <c r="S199" s="34" t="s">
        <v>1214</v>
      </c>
      <c r="T199" s="81"/>
      <c r="U199" s="81"/>
      <c r="V199" s="81"/>
      <c r="W199" s="81"/>
      <c r="X199" s="81"/>
      <c r="Y199" s="81"/>
      <c r="Z199" s="81"/>
      <c r="AA199" s="81"/>
      <c r="AB199" s="81"/>
      <c r="AC199" s="81"/>
      <c r="AD199" s="81"/>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c r="BC199" s="83"/>
      <c r="BD199" s="83"/>
      <c r="BE199" s="83"/>
      <c r="BF199" s="83"/>
      <c r="BG199" s="83"/>
      <c r="BH199" s="83"/>
      <c r="BI199" s="83"/>
      <c r="BJ199" s="83"/>
      <c r="BK199" s="83"/>
      <c r="BL199" s="83"/>
      <c r="BM199" s="83"/>
      <c r="BN199" s="83"/>
      <c r="BO199" s="83"/>
      <c r="BP199" s="83"/>
      <c r="BQ199" s="83"/>
      <c r="BR199" s="83"/>
      <c r="BS199" s="83"/>
    </row>
    <row r="200" spans="1:71" s="84" customFormat="1" ht="69.75" customHeight="1" thickBot="1" x14ac:dyDescent="0.25">
      <c r="A200" s="81"/>
      <c r="B200" s="41" t="s">
        <v>1250</v>
      </c>
      <c r="C200" s="41"/>
      <c r="D200" s="4" t="s">
        <v>1251</v>
      </c>
      <c r="E200" s="6" t="s">
        <v>1252</v>
      </c>
      <c r="F200" s="4" t="s">
        <v>34</v>
      </c>
      <c r="G200" s="4" t="s">
        <v>1253</v>
      </c>
      <c r="H200" s="20">
        <v>2500000</v>
      </c>
      <c r="I200" s="48"/>
      <c r="J200" s="4"/>
      <c r="K200" s="4"/>
      <c r="L200" s="4"/>
      <c r="M200" s="4" t="s">
        <v>1254</v>
      </c>
      <c r="N200" s="7"/>
      <c r="O200" s="12" t="s">
        <v>1255</v>
      </c>
      <c r="P200" s="8"/>
      <c r="Q200" s="9"/>
      <c r="R200" s="10"/>
      <c r="S200" s="34" t="s">
        <v>1256</v>
      </c>
      <c r="T200" s="81"/>
      <c r="U200" s="81"/>
      <c r="V200" s="81"/>
      <c r="W200" s="81"/>
      <c r="X200" s="81"/>
      <c r="Y200" s="81"/>
      <c r="Z200" s="81"/>
      <c r="AA200" s="81"/>
      <c r="AB200" s="81"/>
      <c r="AC200" s="81"/>
      <c r="AD200" s="81"/>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c r="BC200" s="83"/>
      <c r="BD200" s="83"/>
      <c r="BE200" s="83"/>
      <c r="BF200" s="83"/>
      <c r="BG200" s="83"/>
      <c r="BH200" s="83"/>
      <c r="BI200" s="83"/>
      <c r="BJ200" s="83"/>
      <c r="BK200" s="83"/>
      <c r="BL200" s="83"/>
      <c r="BM200" s="83"/>
      <c r="BN200" s="83"/>
      <c r="BO200" s="83"/>
      <c r="BP200" s="83"/>
      <c r="BQ200" s="83"/>
      <c r="BR200" s="83"/>
      <c r="BS200" s="83"/>
    </row>
    <row r="201" spans="1:71" s="84" customFormat="1" ht="81" customHeight="1" thickBot="1" x14ac:dyDescent="0.25">
      <c r="A201" s="81"/>
      <c r="B201" s="41" t="s">
        <v>1257</v>
      </c>
      <c r="C201" s="41"/>
      <c r="D201" s="4" t="s">
        <v>926</v>
      </c>
      <c r="E201" s="4" t="s">
        <v>1258</v>
      </c>
      <c r="F201" s="24" t="s">
        <v>320</v>
      </c>
      <c r="G201" s="4" t="s">
        <v>1259</v>
      </c>
      <c r="H201" s="20">
        <v>140000000</v>
      </c>
      <c r="I201" s="48"/>
      <c r="J201" s="4"/>
      <c r="K201" s="4"/>
      <c r="L201" s="4"/>
      <c r="M201" s="4" t="s">
        <v>59</v>
      </c>
      <c r="N201" s="7"/>
      <c r="O201" s="12" t="s">
        <v>1260</v>
      </c>
      <c r="P201" s="8"/>
      <c r="Q201" s="9"/>
      <c r="R201" s="10"/>
      <c r="S201" s="34" t="s">
        <v>1261</v>
      </c>
      <c r="T201" s="81"/>
      <c r="U201" s="81"/>
      <c r="V201" s="81"/>
      <c r="W201" s="81"/>
      <c r="X201" s="81"/>
      <c r="Y201" s="81"/>
      <c r="Z201" s="81"/>
      <c r="AA201" s="81"/>
      <c r="AB201" s="81"/>
      <c r="AC201" s="81"/>
      <c r="AD201" s="81"/>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c r="BC201" s="83"/>
      <c r="BD201" s="83"/>
      <c r="BE201" s="83"/>
      <c r="BF201" s="83"/>
      <c r="BG201" s="83"/>
      <c r="BH201" s="83"/>
      <c r="BI201" s="83"/>
      <c r="BJ201" s="83"/>
      <c r="BK201" s="83"/>
      <c r="BL201" s="83"/>
      <c r="BM201" s="83"/>
      <c r="BN201" s="83"/>
      <c r="BO201" s="83"/>
      <c r="BP201" s="83"/>
      <c r="BQ201" s="83"/>
      <c r="BR201" s="83"/>
      <c r="BS201" s="83"/>
    </row>
    <row r="202" spans="1:71" s="84" customFormat="1" ht="81" customHeight="1" thickBot="1" x14ac:dyDescent="0.25">
      <c r="A202" s="81"/>
      <c r="B202" s="41" t="s">
        <v>1262</v>
      </c>
      <c r="C202" s="41"/>
      <c r="D202" s="4" t="s">
        <v>389</v>
      </c>
      <c r="E202" s="4" t="s">
        <v>1263</v>
      </c>
      <c r="F202" s="24" t="s">
        <v>320</v>
      </c>
      <c r="G202" s="4" t="s">
        <v>1264</v>
      </c>
      <c r="H202" s="20">
        <v>132000000</v>
      </c>
      <c r="I202" s="48"/>
      <c r="J202" s="4"/>
      <c r="K202" s="4"/>
      <c r="L202" s="4"/>
      <c r="M202" s="4" t="s">
        <v>59</v>
      </c>
      <c r="N202" s="7"/>
      <c r="O202" s="12" t="s">
        <v>1265</v>
      </c>
      <c r="P202" s="8"/>
      <c r="Q202" s="9"/>
      <c r="R202" s="10"/>
      <c r="S202" s="34" t="s">
        <v>1266</v>
      </c>
      <c r="T202" s="81"/>
      <c r="U202" s="81"/>
      <c r="V202" s="81"/>
      <c r="W202" s="81"/>
      <c r="X202" s="81"/>
      <c r="Y202" s="81"/>
      <c r="Z202" s="81"/>
      <c r="AA202" s="81"/>
      <c r="AB202" s="81"/>
      <c r="AC202" s="81"/>
      <c r="AD202" s="81"/>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c r="BC202" s="83"/>
      <c r="BD202" s="83"/>
      <c r="BE202" s="83"/>
      <c r="BF202" s="83"/>
      <c r="BG202" s="83"/>
      <c r="BH202" s="83"/>
      <c r="BI202" s="83"/>
      <c r="BJ202" s="83"/>
      <c r="BK202" s="83"/>
      <c r="BL202" s="83"/>
      <c r="BM202" s="83"/>
      <c r="BN202" s="83"/>
      <c r="BO202" s="83"/>
      <c r="BP202" s="83"/>
      <c r="BQ202" s="83"/>
      <c r="BR202" s="83"/>
      <c r="BS202" s="83"/>
    </row>
    <row r="203" spans="1:71" s="84" customFormat="1" ht="81" customHeight="1" thickBot="1" x14ac:dyDescent="0.25">
      <c r="A203" s="81"/>
      <c r="B203" s="41" t="s">
        <v>1267</v>
      </c>
      <c r="C203" s="41"/>
      <c r="D203" s="4" t="s">
        <v>1268</v>
      </c>
      <c r="E203" s="4" t="s">
        <v>1269</v>
      </c>
      <c r="F203" s="4" t="s">
        <v>34</v>
      </c>
      <c r="G203" s="4" t="s">
        <v>1270</v>
      </c>
      <c r="H203" s="20">
        <v>5000000</v>
      </c>
      <c r="I203" s="48"/>
      <c r="J203" s="4"/>
      <c r="K203" s="4"/>
      <c r="L203" s="4"/>
      <c r="M203" s="4" t="s">
        <v>1271</v>
      </c>
      <c r="N203" s="7"/>
      <c r="O203" s="12" t="s">
        <v>1272</v>
      </c>
      <c r="P203" s="8"/>
      <c r="Q203" s="9"/>
      <c r="R203" s="10"/>
      <c r="S203" s="34" t="s">
        <v>1085</v>
      </c>
      <c r="T203" s="81"/>
      <c r="U203" s="81"/>
      <c r="V203" s="81"/>
      <c r="W203" s="81"/>
      <c r="X203" s="81"/>
      <c r="Y203" s="81"/>
      <c r="Z203" s="81"/>
      <c r="AA203" s="81"/>
      <c r="AB203" s="81"/>
      <c r="AC203" s="81"/>
      <c r="AD203" s="81"/>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c r="BC203" s="83"/>
      <c r="BD203" s="83"/>
      <c r="BE203" s="83"/>
      <c r="BF203" s="83"/>
      <c r="BG203" s="83"/>
      <c r="BH203" s="83"/>
      <c r="BI203" s="83"/>
      <c r="BJ203" s="83"/>
      <c r="BK203" s="83"/>
      <c r="BL203" s="83"/>
      <c r="BM203" s="83"/>
      <c r="BN203" s="83"/>
      <c r="BO203" s="83"/>
      <c r="BP203" s="83"/>
      <c r="BQ203" s="83"/>
      <c r="BR203" s="83"/>
      <c r="BS203" s="83"/>
    </row>
    <row r="204" spans="1:71" s="84" customFormat="1" ht="81" customHeight="1" thickBot="1" x14ac:dyDescent="0.25">
      <c r="A204" s="81"/>
      <c r="B204" s="95" t="s">
        <v>1273</v>
      </c>
      <c r="C204" s="95"/>
      <c r="D204" s="24" t="s">
        <v>1274</v>
      </c>
      <c r="E204" s="4" t="s">
        <v>1275</v>
      </c>
      <c r="F204" s="4" t="s">
        <v>34</v>
      </c>
      <c r="G204" s="18" t="s">
        <v>1276</v>
      </c>
      <c r="H204" s="20">
        <v>608884827</v>
      </c>
      <c r="I204" s="48"/>
      <c r="J204" s="4"/>
      <c r="K204" s="4"/>
      <c r="L204" s="4"/>
      <c r="M204" s="4" t="s">
        <v>59</v>
      </c>
      <c r="N204" s="7"/>
      <c r="O204" s="85"/>
      <c r="P204" s="8"/>
      <c r="Q204" s="9"/>
      <c r="R204" s="10"/>
      <c r="S204" s="55"/>
      <c r="T204" s="81"/>
      <c r="U204" s="81"/>
      <c r="V204" s="81"/>
      <c r="W204" s="81"/>
      <c r="X204" s="81"/>
      <c r="Y204" s="81"/>
      <c r="Z204" s="81"/>
      <c r="AA204" s="81"/>
      <c r="AB204" s="81"/>
      <c r="AC204" s="81"/>
      <c r="AD204" s="81"/>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c r="BC204" s="83"/>
      <c r="BD204" s="83"/>
      <c r="BE204" s="83"/>
      <c r="BF204" s="83"/>
      <c r="BG204" s="83"/>
      <c r="BH204" s="83"/>
      <c r="BI204" s="83"/>
      <c r="BJ204" s="83"/>
      <c r="BK204" s="83"/>
      <c r="BL204" s="83"/>
      <c r="BM204" s="83"/>
      <c r="BN204" s="83"/>
      <c r="BO204" s="83"/>
      <c r="BP204" s="83"/>
      <c r="BQ204" s="83"/>
      <c r="BR204" s="83"/>
      <c r="BS204" s="83"/>
    </row>
    <row r="205" spans="1:71" s="84" customFormat="1" ht="105" customHeight="1" thickBot="1" x14ac:dyDescent="0.25">
      <c r="A205" s="81"/>
      <c r="B205" s="95" t="s">
        <v>1277</v>
      </c>
      <c r="C205" s="95"/>
      <c r="D205" s="24" t="s">
        <v>1278</v>
      </c>
      <c r="E205" s="4" t="s">
        <v>1279</v>
      </c>
      <c r="F205" s="4" t="s">
        <v>34</v>
      </c>
      <c r="G205" s="18" t="s">
        <v>1276</v>
      </c>
      <c r="H205" s="20">
        <v>547890668</v>
      </c>
      <c r="I205" s="48"/>
      <c r="J205" s="4"/>
      <c r="K205" s="4"/>
      <c r="L205" s="4"/>
      <c r="M205" s="4" t="s">
        <v>59</v>
      </c>
      <c r="N205" s="7"/>
      <c r="O205" s="85"/>
      <c r="P205" s="8"/>
      <c r="Q205" s="9"/>
      <c r="R205" s="10"/>
      <c r="S205" s="55"/>
      <c r="T205" s="81"/>
      <c r="U205" s="81"/>
      <c r="V205" s="81"/>
      <c r="W205" s="81"/>
      <c r="X205" s="81"/>
      <c r="Y205" s="81"/>
      <c r="Z205" s="81"/>
      <c r="AA205" s="81"/>
      <c r="AB205" s="81"/>
      <c r="AC205" s="81"/>
      <c r="AD205" s="81"/>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c r="BC205" s="83"/>
      <c r="BD205" s="83"/>
      <c r="BE205" s="83"/>
      <c r="BF205" s="83"/>
      <c r="BG205" s="83"/>
      <c r="BH205" s="83"/>
      <c r="BI205" s="83"/>
      <c r="BJ205" s="83"/>
      <c r="BK205" s="83"/>
      <c r="BL205" s="83"/>
      <c r="BM205" s="83"/>
      <c r="BN205" s="83"/>
      <c r="BO205" s="83"/>
      <c r="BP205" s="83"/>
      <c r="BQ205" s="83"/>
      <c r="BR205" s="83"/>
      <c r="BS205" s="83"/>
    </row>
    <row r="206" spans="1:71" s="84" customFormat="1" ht="99" customHeight="1" thickBot="1" x14ac:dyDescent="0.25">
      <c r="A206" s="81"/>
      <c r="B206" s="96" t="s">
        <v>1280</v>
      </c>
      <c r="C206" s="96"/>
      <c r="D206" s="60" t="s">
        <v>1281</v>
      </c>
      <c r="E206" s="32" t="s">
        <v>1282</v>
      </c>
      <c r="F206" s="17" t="s">
        <v>95</v>
      </c>
      <c r="G206" s="61"/>
      <c r="H206" s="62">
        <v>331794200</v>
      </c>
      <c r="I206" s="63"/>
      <c r="J206" s="32"/>
      <c r="K206" s="32"/>
      <c r="L206" s="32"/>
      <c r="M206" s="4" t="s">
        <v>59</v>
      </c>
      <c r="N206" s="64"/>
      <c r="O206" s="98"/>
      <c r="P206" s="65"/>
      <c r="Q206" s="66"/>
      <c r="R206" s="66"/>
      <c r="S206" s="55"/>
      <c r="T206" s="81"/>
      <c r="U206" s="81"/>
      <c r="V206" s="81"/>
      <c r="W206" s="81"/>
      <c r="X206" s="81"/>
      <c r="Y206" s="81"/>
      <c r="Z206" s="81"/>
      <c r="AA206" s="81"/>
      <c r="AB206" s="81"/>
      <c r="AC206" s="81"/>
      <c r="AD206" s="81"/>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c r="BC206" s="83"/>
      <c r="BD206" s="83"/>
      <c r="BE206" s="83"/>
      <c r="BF206" s="83"/>
      <c r="BG206" s="83"/>
      <c r="BH206" s="83"/>
      <c r="BI206" s="83"/>
      <c r="BJ206" s="83"/>
      <c r="BK206" s="83"/>
      <c r="BL206" s="83"/>
      <c r="BM206" s="83"/>
      <c r="BN206" s="83"/>
      <c r="BO206" s="83"/>
      <c r="BP206" s="83"/>
      <c r="BQ206" s="83"/>
      <c r="BR206" s="83"/>
      <c r="BS206" s="83"/>
    </row>
    <row r="207" spans="1:71" s="84" customFormat="1" ht="91.5" customHeight="1" thickBot="1" x14ac:dyDescent="0.25">
      <c r="A207" s="81"/>
      <c r="B207" s="96" t="s">
        <v>1283</v>
      </c>
      <c r="C207" s="96"/>
      <c r="D207" s="24" t="s">
        <v>1284</v>
      </c>
      <c r="E207" s="67" t="s">
        <v>1285</v>
      </c>
      <c r="F207" s="24" t="s">
        <v>320</v>
      </c>
      <c r="G207" s="18" t="s">
        <v>1286</v>
      </c>
      <c r="H207" s="20">
        <v>7499960</v>
      </c>
      <c r="I207" s="20"/>
      <c r="J207" s="4"/>
      <c r="K207" s="4"/>
      <c r="L207" s="4"/>
      <c r="M207" s="4" t="s">
        <v>1287</v>
      </c>
      <c r="N207" s="7"/>
      <c r="O207" s="12"/>
      <c r="P207" s="8"/>
      <c r="Q207" s="10"/>
      <c r="R207" s="10"/>
      <c r="S207" s="55"/>
      <c r="T207" s="81"/>
      <c r="U207" s="81"/>
      <c r="V207" s="81"/>
      <c r="W207" s="81"/>
      <c r="X207" s="81"/>
      <c r="Y207" s="81"/>
      <c r="Z207" s="81"/>
      <c r="AA207" s="81"/>
      <c r="AB207" s="81"/>
      <c r="AC207" s="81"/>
      <c r="AD207" s="81"/>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c r="BC207" s="83"/>
      <c r="BD207" s="83"/>
      <c r="BE207" s="83"/>
      <c r="BF207" s="83"/>
      <c r="BG207" s="83"/>
      <c r="BH207" s="83"/>
      <c r="BI207" s="83"/>
      <c r="BJ207" s="83"/>
      <c r="BK207" s="83"/>
      <c r="BL207" s="83"/>
      <c r="BM207" s="83"/>
      <c r="BN207" s="83"/>
      <c r="BO207" s="83"/>
      <c r="BP207" s="83"/>
      <c r="BQ207" s="83"/>
      <c r="BR207" s="83"/>
      <c r="BS207" s="83"/>
    </row>
    <row r="208" spans="1:71" s="84" customFormat="1" ht="81" customHeight="1" thickBot="1" x14ac:dyDescent="0.25">
      <c r="A208" s="81"/>
      <c r="B208" s="96" t="s">
        <v>1288</v>
      </c>
      <c r="C208" s="96"/>
      <c r="D208" s="24" t="s">
        <v>1289</v>
      </c>
      <c r="E208" s="68" t="s">
        <v>1290</v>
      </c>
      <c r="F208" s="24" t="s">
        <v>320</v>
      </c>
      <c r="G208" s="18" t="s">
        <v>1291</v>
      </c>
      <c r="H208" s="62"/>
      <c r="I208" s="62"/>
      <c r="J208" s="32"/>
      <c r="K208" s="32"/>
      <c r="L208" s="32"/>
      <c r="M208" s="4" t="s">
        <v>1287</v>
      </c>
      <c r="N208" s="7"/>
      <c r="O208" s="12"/>
      <c r="P208" s="8"/>
      <c r="Q208" s="10"/>
      <c r="R208" s="10"/>
      <c r="S208" s="18"/>
      <c r="T208" s="81"/>
      <c r="U208" s="81"/>
      <c r="V208" s="81"/>
      <c r="W208" s="81"/>
      <c r="X208" s="81"/>
      <c r="Y208" s="81"/>
      <c r="Z208" s="81"/>
      <c r="AA208" s="81"/>
      <c r="AB208" s="81"/>
      <c r="AC208" s="81"/>
      <c r="AD208" s="81"/>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c r="BC208" s="83"/>
      <c r="BD208" s="83"/>
      <c r="BE208" s="83"/>
      <c r="BF208" s="83"/>
      <c r="BG208" s="83"/>
      <c r="BH208" s="83"/>
      <c r="BI208" s="83"/>
      <c r="BJ208" s="83"/>
      <c r="BK208" s="83"/>
      <c r="BL208" s="83"/>
      <c r="BM208" s="83"/>
      <c r="BN208" s="83"/>
      <c r="BO208" s="83"/>
      <c r="BP208" s="83"/>
      <c r="BQ208" s="83"/>
      <c r="BR208" s="83"/>
      <c r="BS208" s="83"/>
    </row>
    <row r="209" spans="1:75" s="84" customFormat="1" ht="81" customHeight="1" thickBot="1" x14ac:dyDescent="0.25">
      <c r="A209" s="81"/>
      <c r="B209" s="41" t="s">
        <v>1292</v>
      </c>
      <c r="C209" s="99"/>
      <c r="D209" s="69" t="s">
        <v>1293</v>
      </c>
      <c r="E209" s="70" t="s">
        <v>1294</v>
      </c>
      <c r="F209" s="71" t="s">
        <v>34</v>
      </c>
      <c r="G209" s="43" t="s">
        <v>1295</v>
      </c>
      <c r="H209" s="72">
        <v>2599460</v>
      </c>
      <c r="I209" s="20"/>
      <c r="J209" s="4"/>
      <c r="K209" s="4"/>
      <c r="L209" s="4"/>
      <c r="M209" s="4" t="s">
        <v>1287</v>
      </c>
      <c r="N209" s="7"/>
      <c r="O209" s="12" t="s">
        <v>1296</v>
      </c>
      <c r="P209" s="8"/>
      <c r="Q209" s="10"/>
      <c r="R209" s="10"/>
      <c r="S209" s="18"/>
      <c r="T209" s="82"/>
      <c r="U209" s="81"/>
      <c r="V209" s="81"/>
      <c r="W209" s="81"/>
      <c r="X209" s="81"/>
      <c r="Y209" s="81"/>
      <c r="Z209" s="81"/>
      <c r="AA209" s="81"/>
      <c r="AB209" s="81"/>
      <c r="AC209" s="81"/>
      <c r="AD209" s="81"/>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c r="BC209" s="83"/>
      <c r="BD209" s="83"/>
      <c r="BE209" s="83"/>
      <c r="BF209" s="83"/>
      <c r="BG209" s="83"/>
      <c r="BH209" s="83"/>
      <c r="BI209" s="83"/>
      <c r="BJ209" s="83"/>
      <c r="BK209" s="83"/>
      <c r="BL209" s="83"/>
      <c r="BM209" s="83"/>
      <c r="BN209" s="83"/>
      <c r="BO209" s="83"/>
      <c r="BP209" s="83"/>
      <c r="BQ209" s="83"/>
      <c r="BR209" s="83"/>
      <c r="BS209" s="83"/>
    </row>
    <row r="210" spans="1:75" s="84" customFormat="1" ht="63" customHeight="1" thickBot="1" x14ac:dyDescent="0.25">
      <c r="A210" s="81"/>
      <c r="B210" s="81"/>
      <c r="C210" s="81"/>
      <c r="D210" s="81"/>
      <c r="E210" s="81"/>
      <c r="F210" s="81"/>
      <c r="G210" s="73"/>
      <c r="H210" s="74">
        <f>SUM(H9+H209)</f>
        <v>6871460</v>
      </c>
      <c r="I210" s="74">
        <f>SUM(I9:I176)</f>
        <v>1083090426</v>
      </c>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row>
    <row r="211" spans="1:75" s="84" customFormat="1" ht="69" customHeight="1" x14ac:dyDescent="0.2">
      <c r="A211" s="81"/>
      <c r="B211" s="81"/>
      <c r="C211" s="81"/>
      <c r="D211" s="81"/>
      <c r="E211" s="81"/>
      <c r="F211" s="81"/>
      <c r="G211" s="81"/>
      <c r="H211" s="81"/>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c r="BG211" s="83"/>
      <c r="BH211" s="83"/>
      <c r="BI211" s="83"/>
      <c r="BJ211" s="83"/>
      <c r="BK211" s="83"/>
      <c r="BL211" s="83"/>
      <c r="BM211" s="83"/>
      <c r="BN211" s="83"/>
      <c r="BO211" s="83"/>
      <c r="BP211" s="83"/>
      <c r="BQ211" s="83"/>
      <c r="BR211" s="83"/>
      <c r="BS211" s="83"/>
      <c r="BT211" s="83"/>
      <c r="BU211" s="83"/>
      <c r="BV211" s="83"/>
      <c r="BW211" s="83"/>
    </row>
    <row r="212" spans="1:75" s="80" customFormat="1" ht="98.25" customHeight="1" x14ac:dyDescent="0.2">
      <c r="A212" s="79"/>
      <c r="B212" s="79"/>
      <c r="C212" s="79"/>
      <c r="D212" s="79"/>
      <c r="E212" s="79"/>
      <c r="F212" s="79">
        <f>138100/28</f>
        <v>4932.1428571428569</v>
      </c>
      <c r="G212" s="79"/>
      <c r="H212" s="79"/>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c r="BG212" s="83"/>
      <c r="BH212" s="83"/>
      <c r="BI212" s="83"/>
      <c r="BJ212" s="83"/>
      <c r="BK212" s="83"/>
      <c r="BL212" s="83"/>
      <c r="BM212" s="83"/>
      <c r="BN212" s="83"/>
      <c r="BO212" s="83"/>
      <c r="BP212" s="83"/>
      <c r="BQ212" s="83"/>
      <c r="BR212" s="83"/>
      <c r="BS212" s="83"/>
      <c r="BT212" s="83"/>
      <c r="BU212" s="83"/>
      <c r="BV212" s="83"/>
      <c r="BW212" s="83"/>
    </row>
    <row r="213" spans="1:75" s="80" customFormat="1" ht="60" customHeight="1" x14ac:dyDescent="0.2">
      <c r="A213" s="79"/>
      <c r="B213" s="79"/>
      <c r="C213" s="79"/>
      <c r="D213" s="79"/>
      <c r="E213" s="79"/>
      <c r="F213" s="79">
        <f>F212*7</f>
        <v>34525</v>
      </c>
      <c r="G213" s="79"/>
      <c r="H213" s="79"/>
    </row>
    <row r="214" spans="1:75" s="80" customFormat="1" ht="81.75" customHeight="1" x14ac:dyDescent="0.2">
      <c r="A214" s="79"/>
      <c r="B214" s="79"/>
      <c r="C214" s="79"/>
      <c r="D214" s="79"/>
      <c r="E214" s="79"/>
      <c r="F214" s="79">
        <f>50000-34600</f>
        <v>15400</v>
      </c>
      <c r="G214" s="79"/>
      <c r="H214" s="79"/>
    </row>
    <row r="215" spans="1:75" s="80" customFormat="1" ht="76.5" customHeight="1" x14ac:dyDescent="0.2">
      <c r="A215" s="79"/>
      <c r="B215" s="79"/>
      <c r="C215" s="79"/>
      <c r="D215" s="79"/>
      <c r="E215" s="79"/>
      <c r="F215" s="79"/>
      <c r="G215" s="79"/>
      <c r="H215" s="79"/>
    </row>
    <row r="216" spans="1:75" s="80" customFormat="1" ht="63.75" customHeight="1" x14ac:dyDescent="0.2">
      <c r="A216" s="79"/>
      <c r="B216" s="79"/>
      <c r="C216" s="79"/>
      <c r="D216" s="79"/>
      <c r="E216" s="79"/>
      <c r="F216" s="79"/>
      <c r="G216" s="79"/>
      <c r="H216" s="79"/>
    </row>
    <row r="217" spans="1:75" s="80" customFormat="1" ht="72" customHeight="1" x14ac:dyDescent="0.2">
      <c r="A217" s="79"/>
      <c r="B217" s="79"/>
      <c r="C217" s="79"/>
      <c r="D217" s="79"/>
      <c r="E217" s="79"/>
      <c r="F217" s="79"/>
      <c r="G217" s="79"/>
      <c r="H217" s="79"/>
    </row>
    <row r="218" spans="1:75" s="80" customFormat="1" ht="76.5" customHeight="1" x14ac:dyDescent="0.2">
      <c r="A218" s="79"/>
      <c r="B218" s="79"/>
      <c r="C218" s="79"/>
      <c r="D218" s="79"/>
      <c r="E218" s="79"/>
      <c r="F218" s="79"/>
      <c r="G218" s="79"/>
      <c r="H218" s="79"/>
    </row>
    <row r="219" spans="1:75" s="80" customFormat="1" ht="80.25" customHeight="1" x14ac:dyDescent="0.2">
      <c r="A219" s="79"/>
      <c r="B219" s="79"/>
      <c r="C219" s="79"/>
      <c r="D219" s="79"/>
      <c r="E219" s="79"/>
      <c r="F219" s="79"/>
      <c r="G219" s="79"/>
      <c r="H219" s="79"/>
    </row>
    <row r="220" spans="1:75" s="80" customFormat="1" ht="72" customHeight="1" x14ac:dyDescent="0.2">
      <c r="A220" s="79"/>
      <c r="B220" s="79"/>
      <c r="C220" s="79"/>
      <c r="D220" s="79"/>
      <c r="E220" s="79"/>
      <c r="F220" s="79"/>
      <c r="G220" s="79"/>
      <c r="H220" s="79"/>
    </row>
    <row r="221" spans="1:75" s="80" customFormat="1" ht="71.25" customHeight="1" x14ac:dyDescent="0.2">
      <c r="A221" s="79"/>
      <c r="B221" s="79"/>
      <c r="C221" s="79"/>
      <c r="D221" s="79"/>
      <c r="E221" s="79"/>
      <c r="F221" s="79"/>
      <c r="G221" s="79"/>
      <c r="H221" s="79"/>
    </row>
    <row r="222" spans="1:75" s="80" customFormat="1" ht="84.75" customHeight="1" x14ac:dyDescent="0.2">
      <c r="A222" s="79"/>
      <c r="B222" s="79"/>
      <c r="C222" s="79"/>
      <c r="D222" s="79"/>
      <c r="E222" s="79"/>
      <c r="F222" s="79"/>
      <c r="G222" s="79"/>
      <c r="H222" s="79"/>
    </row>
    <row r="223" spans="1:75" s="80" customFormat="1" ht="90" customHeight="1" x14ac:dyDescent="0.2">
      <c r="A223" s="79"/>
      <c r="B223" s="79"/>
      <c r="C223" s="79"/>
      <c r="D223" s="79"/>
      <c r="E223" s="79"/>
      <c r="F223" s="79"/>
      <c r="G223" s="79"/>
      <c r="H223" s="79"/>
    </row>
    <row r="224" spans="1:75" s="80" customFormat="1" ht="93" customHeight="1" x14ac:dyDescent="0.2">
      <c r="A224" s="79"/>
      <c r="B224" s="79"/>
      <c r="C224" s="79"/>
      <c r="D224" s="79"/>
      <c r="E224" s="79"/>
      <c r="F224" s="79"/>
      <c r="G224" s="79"/>
      <c r="H224" s="79"/>
    </row>
    <row r="225" spans="1:8" s="80" customFormat="1" ht="64.5" customHeight="1" x14ac:dyDescent="0.2">
      <c r="A225" s="79"/>
      <c r="B225" s="79"/>
      <c r="C225" s="79"/>
      <c r="D225" s="79"/>
      <c r="E225" s="79"/>
      <c r="F225" s="79"/>
      <c r="G225" s="79"/>
      <c r="H225" s="79"/>
    </row>
    <row r="226" spans="1:8" s="80" customFormat="1" ht="65.25" customHeight="1" x14ac:dyDescent="0.2">
      <c r="A226" s="79"/>
      <c r="B226" s="79"/>
      <c r="C226" s="79"/>
      <c r="D226" s="79"/>
      <c r="E226" s="79"/>
      <c r="F226" s="79"/>
      <c r="G226" s="79"/>
      <c r="H226" s="79"/>
    </row>
    <row r="227" spans="1:8" s="80" customFormat="1" ht="72" customHeight="1" x14ac:dyDescent="0.2">
      <c r="A227" s="79"/>
      <c r="B227" s="79"/>
      <c r="C227" s="79"/>
      <c r="D227" s="79"/>
      <c r="E227" s="79"/>
      <c r="F227" s="79"/>
      <c r="G227" s="79"/>
      <c r="H227" s="79"/>
    </row>
    <row r="228" spans="1:8" s="80" customFormat="1" ht="79.5" customHeight="1" x14ac:dyDescent="0.2">
      <c r="A228" s="79"/>
      <c r="B228" s="79"/>
      <c r="C228" s="79"/>
      <c r="D228" s="79"/>
      <c r="E228" s="79"/>
      <c r="F228" s="79"/>
      <c r="G228" s="79"/>
      <c r="H228" s="79"/>
    </row>
    <row r="229" spans="1:8" s="80" customFormat="1" ht="74.25" customHeight="1" thickBot="1" x14ac:dyDescent="0.25">
      <c r="A229" s="79"/>
      <c r="B229" s="79"/>
      <c r="C229" s="79"/>
      <c r="D229" s="79"/>
      <c r="E229" s="79"/>
      <c r="F229" s="79"/>
      <c r="G229" s="79"/>
      <c r="H229" s="79"/>
    </row>
    <row r="230" spans="1:8" s="80" customFormat="1" ht="87" customHeight="1" thickBot="1" x14ac:dyDescent="0.25">
      <c r="A230" s="79"/>
      <c r="B230" s="79"/>
      <c r="C230" s="79"/>
      <c r="D230" s="79"/>
      <c r="E230" s="6"/>
      <c r="F230" s="79"/>
      <c r="G230" s="79"/>
      <c r="H230" s="79"/>
    </row>
    <row r="231" spans="1:8" s="80" customFormat="1" ht="84.75" customHeight="1" x14ac:dyDescent="0.2">
      <c r="A231" s="79"/>
      <c r="B231" s="79"/>
      <c r="C231" s="79"/>
      <c r="D231" s="79"/>
      <c r="E231" s="79"/>
      <c r="F231" s="79"/>
      <c r="G231" s="79"/>
      <c r="H231" s="79"/>
    </row>
    <row r="232" spans="1:8" s="80" customFormat="1" ht="84.75" customHeight="1" x14ac:dyDescent="0.2">
      <c r="A232" s="79"/>
      <c r="B232" s="79"/>
      <c r="C232" s="79"/>
      <c r="D232" s="79"/>
      <c r="E232" s="79"/>
      <c r="F232" s="79"/>
      <c r="G232" s="79"/>
      <c r="H232" s="79"/>
    </row>
    <row r="233" spans="1:8" s="80" customFormat="1" ht="84.75" customHeight="1" x14ac:dyDescent="0.2">
      <c r="A233" s="79"/>
      <c r="B233" s="79"/>
      <c r="C233" s="79"/>
      <c r="D233" s="79"/>
      <c r="E233" s="79"/>
      <c r="F233" s="79"/>
      <c r="G233" s="79"/>
      <c r="H233" s="79"/>
    </row>
    <row r="234" spans="1:8" s="80" customFormat="1" ht="84.75" customHeight="1" x14ac:dyDescent="0.2">
      <c r="A234" s="79"/>
      <c r="B234" s="79"/>
      <c r="C234" s="79"/>
      <c r="D234" s="79"/>
      <c r="E234" s="79"/>
      <c r="F234" s="79"/>
      <c r="G234" s="79"/>
      <c r="H234" s="79"/>
    </row>
    <row r="235" spans="1:8" s="80" customFormat="1" ht="84.75" customHeight="1" x14ac:dyDescent="0.2">
      <c r="A235" s="79"/>
      <c r="B235" s="79"/>
      <c r="C235" s="79"/>
      <c r="D235" s="79"/>
      <c r="E235" s="79"/>
      <c r="F235" s="79"/>
      <c r="G235" s="79"/>
      <c r="H235" s="79"/>
    </row>
    <row r="236" spans="1:8" s="80" customFormat="1" ht="117.75" customHeight="1" x14ac:dyDescent="0.2">
      <c r="A236" s="79"/>
      <c r="B236" s="79"/>
      <c r="C236" s="79"/>
      <c r="D236" s="79"/>
      <c r="E236" s="79"/>
      <c r="F236" s="79"/>
      <c r="G236" s="79"/>
      <c r="H236" s="79"/>
    </row>
    <row r="237" spans="1:8" s="80" customFormat="1" ht="63" customHeight="1" x14ac:dyDescent="0.2">
      <c r="A237" s="79"/>
      <c r="B237" s="79"/>
      <c r="C237" s="79"/>
      <c r="D237" s="79"/>
      <c r="E237" s="79"/>
      <c r="F237" s="79"/>
      <c r="G237" s="79"/>
      <c r="H237" s="79"/>
    </row>
    <row r="238" spans="1:8" s="80" customFormat="1" ht="62.25" customHeight="1" x14ac:dyDescent="0.2">
      <c r="A238" s="79"/>
      <c r="B238" s="79"/>
      <c r="C238" s="79"/>
      <c r="D238" s="79"/>
      <c r="E238" s="79"/>
      <c r="F238" s="79"/>
      <c r="G238" s="79"/>
      <c r="H238" s="79"/>
    </row>
    <row r="239" spans="1:8" s="80" customFormat="1" ht="57" customHeight="1" x14ac:dyDescent="0.2">
      <c r="A239" s="79"/>
      <c r="B239" s="79"/>
      <c r="C239" s="79"/>
      <c r="D239" s="79"/>
      <c r="E239" s="79"/>
      <c r="F239" s="79"/>
      <c r="G239" s="79"/>
      <c r="H239" s="79"/>
    </row>
    <row r="240" spans="1:8" s="80" customFormat="1" ht="61.5" customHeight="1" x14ac:dyDescent="0.2">
      <c r="A240" s="79"/>
      <c r="B240" s="79"/>
      <c r="C240" s="79"/>
      <c r="D240" s="79"/>
      <c r="E240" s="79"/>
      <c r="F240" s="79"/>
      <c r="G240" s="79"/>
      <c r="H240" s="79"/>
    </row>
    <row r="241" spans="1:8" s="80" customFormat="1" ht="69.75" customHeight="1" x14ac:dyDescent="0.2">
      <c r="A241" s="79"/>
      <c r="B241" s="79"/>
      <c r="C241" s="79"/>
      <c r="D241" s="79"/>
      <c r="E241" s="79"/>
      <c r="F241" s="79"/>
      <c r="G241" s="79"/>
      <c r="H241" s="79"/>
    </row>
    <row r="242" spans="1:8" s="80" customFormat="1" ht="64.5" customHeight="1" x14ac:dyDescent="0.2">
      <c r="A242" s="79"/>
      <c r="B242" s="79"/>
      <c r="C242" s="79"/>
      <c r="D242" s="79"/>
      <c r="E242" s="79"/>
      <c r="F242" s="79"/>
      <c r="G242" s="79"/>
      <c r="H242" s="79"/>
    </row>
    <row r="243" spans="1:8" s="80" customFormat="1" ht="68.25" customHeight="1" x14ac:dyDescent="0.2">
      <c r="A243" s="79"/>
      <c r="B243" s="79"/>
      <c r="C243" s="79"/>
      <c r="D243" s="79"/>
      <c r="E243" s="79"/>
      <c r="F243" s="79"/>
      <c r="G243" s="79"/>
      <c r="H243" s="79"/>
    </row>
    <row r="244" spans="1:8" s="80" customFormat="1" ht="78" customHeight="1" x14ac:dyDescent="0.2">
      <c r="A244" s="79"/>
      <c r="B244" s="79"/>
      <c r="C244" s="79"/>
      <c r="D244" s="79"/>
      <c r="E244" s="79"/>
      <c r="F244" s="79"/>
      <c r="G244" s="79"/>
      <c r="H244" s="79"/>
    </row>
    <row r="245" spans="1:8" s="80" customFormat="1" ht="84.75" customHeight="1" x14ac:dyDescent="0.2">
      <c r="A245" s="79"/>
      <c r="B245" s="79"/>
      <c r="C245" s="79"/>
      <c r="D245" s="79"/>
      <c r="E245" s="79"/>
      <c r="F245" s="79"/>
      <c r="G245" s="79"/>
      <c r="H245" s="79"/>
    </row>
    <row r="246" spans="1:8" s="80" customFormat="1" ht="117.75" customHeight="1" x14ac:dyDescent="0.2">
      <c r="A246" s="79"/>
      <c r="B246" s="79"/>
      <c r="C246" s="79"/>
      <c r="D246" s="79"/>
      <c r="E246" s="79"/>
      <c r="F246" s="79"/>
      <c r="G246" s="79"/>
      <c r="H246" s="79"/>
    </row>
    <row r="247" spans="1:8" s="80" customFormat="1" ht="69" customHeight="1" x14ac:dyDescent="0.2">
      <c r="A247" s="79"/>
      <c r="B247" s="79"/>
      <c r="C247" s="79"/>
      <c r="D247" s="79"/>
      <c r="E247" s="79"/>
      <c r="F247" s="79"/>
      <c r="G247" s="79"/>
      <c r="H247" s="79"/>
    </row>
    <row r="248" spans="1:8" s="80" customFormat="1" ht="82.5" customHeight="1" x14ac:dyDescent="0.2">
      <c r="A248" s="79"/>
      <c r="B248" s="79"/>
      <c r="C248" s="79"/>
      <c r="D248" s="79"/>
      <c r="E248" s="79"/>
      <c r="F248" s="79"/>
      <c r="G248" s="79"/>
      <c r="H248" s="79"/>
    </row>
    <row r="249" spans="1:8" s="80" customFormat="1" ht="69" customHeight="1" x14ac:dyDescent="0.2">
      <c r="A249" s="79"/>
      <c r="B249" s="79"/>
      <c r="C249" s="79"/>
      <c r="D249" s="79"/>
      <c r="E249" s="79"/>
      <c r="F249" s="79"/>
      <c r="G249" s="79"/>
      <c r="H249" s="79"/>
    </row>
    <row r="250" spans="1:8" s="80" customFormat="1" ht="69" customHeight="1" x14ac:dyDescent="0.2">
      <c r="A250" s="79"/>
      <c r="B250" s="79"/>
      <c r="C250" s="79"/>
      <c r="D250" s="79"/>
      <c r="E250" s="79"/>
      <c r="F250" s="79"/>
      <c r="G250" s="79"/>
      <c r="H250" s="79"/>
    </row>
    <row r="251" spans="1:8" s="80" customFormat="1" ht="69" customHeight="1" x14ac:dyDescent="0.2">
      <c r="A251" s="79"/>
      <c r="B251" s="79"/>
      <c r="C251" s="79"/>
      <c r="D251" s="79"/>
      <c r="E251" s="79"/>
      <c r="F251" s="79"/>
      <c r="G251" s="79"/>
      <c r="H251" s="79"/>
    </row>
    <row r="252" spans="1:8" s="80" customFormat="1" ht="87.75" customHeight="1" x14ac:dyDescent="0.2">
      <c r="A252" s="79"/>
      <c r="B252" s="79"/>
      <c r="C252" s="79"/>
      <c r="D252" s="79"/>
      <c r="E252" s="79"/>
      <c r="F252" s="79"/>
      <c r="G252" s="79"/>
      <c r="H252" s="79"/>
    </row>
    <row r="253" spans="1:8" s="80" customFormat="1" ht="70.5" customHeight="1" x14ac:dyDescent="0.2">
      <c r="A253" s="79"/>
      <c r="B253" s="79"/>
      <c r="C253" s="79"/>
      <c r="D253" s="79"/>
      <c r="E253" s="79"/>
      <c r="F253" s="79"/>
      <c r="G253" s="79"/>
      <c r="H253" s="79"/>
    </row>
    <row r="254" spans="1:8" s="80" customFormat="1" ht="77.25" customHeight="1" x14ac:dyDescent="0.2">
      <c r="A254" s="79"/>
      <c r="B254" s="79"/>
      <c r="C254" s="79"/>
      <c r="D254" s="79"/>
      <c r="E254" s="79"/>
      <c r="F254" s="79"/>
      <c r="G254" s="79"/>
      <c r="H254" s="79"/>
    </row>
    <row r="255" spans="1:8" s="80" customFormat="1" ht="90" customHeight="1" x14ac:dyDescent="0.2">
      <c r="A255" s="79"/>
      <c r="B255" s="79"/>
      <c r="C255" s="79"/>
      <c r="D255" s="79"/>
      <c r="E255" s="79"/>
      <c r="F255" s="79"/>
      <c r="G255" s="79"/>
      <c r="H255" s="79"/>
    </row>
    <row r="256" spans="1:8" s="80" customFormat="1" ht="69" customHeight="1" x14ac:dyDescent="0.2">
      <c r="A256" s="79"/>
      <c r="B256" s="79"/>
      <c r="C256" s="79"/>
      <c r="D256" s="79"/>
      <c r="E256" s="79"/>
      <c r="F256" s="79"/>
      <c r="G256" s="79"/>
      <c r="H256" s="79"/>
    </row>
    <row r="257" spans="1:8" s="80" customFormat="1" ht="57.75" customHeight="1" x14ac:dyDescent="0.2">
      <c r="A257" s="79"/>
      <c r="B257" s="79"/>
      <c r="C257" s="79"/>
      <c r="D257" s="79"/>
      <c r="E257" s="79"/>
      <c r="F257" s="79"/>
      <c r="G257" s="79"/>
      <c r="H257" s="79"/>
    </row>
    <row r="258" spans="1:8" s="80" customFormat="1" ht="67.5" customHeight="1" x14ac:dyDescent="0.2">
      <c r="A258" s="79"/>
      <c r="B258" s="79"/>
      <c r="C258" s="79"/>
      <c r="D258" s="79"/>
      <c r="E258" s="79"/>
      <c r="F258" s="79"/>
      <c r="G258" s="79"/>
      <c r="H258" s="79"/>
    </row>
    <row r="259" spans="1:8" s="80" customFormat="1" ht="69" customHeight="1" x14ac:dyDescent="0.2">
      <c r="A259" s="79"/>
      <c r="B259" s="79"/>
      <c r="C259" s="79"/>
      <c r="D259" s="79"/>
      <c r="E259" s="79"/>
      <c r="F259" s="79"/>
      <c r="G259" s="79"/>
      <c r="H259" s="79"/>
    </row>
    <row r="260" spans="1:8" s="80" customFormat="1" ht="69" customHeight="1" x14ac:dyDescent="0.2">
      <c r="A260" s="79"/>
      <c r="B260" s="79"/>
      <c r="C260" s="79"/>
      <c r="D260" s="79"/>
      <c r="E260" s="79"/>
      <c r="F260" s="79"/>
      <c r="G260" s="79"/>
      <c r="H260" s="79"/>
    </row>
    <row r="261" spans="1:8" s="80" customFormat="1" ht="69" customHeight="1" x14ac:dyDescent="0.2">
      <c r="A261" s="79"/>
      <c r="B261" s="79"/>
      <c r="C261" s="79"/>
      <c r="D261" s="79"/>
      <c r="E261" s="79"/>
      <c r="F261" s="79"/>
      <c r="G261" s="79"/>
      <c r="H261" s="79"/>
    </row>
    <row r="262" spans="1:8" s="80" customFormat="1" ht="66.75" customHeight="1" x14ac:dyDescent="0.2">
      <c r="A262" s="79"/>
      <c r="B262" s="79"/>
      <c r="C262" s="79"/>
      <c r="D262" s="79"/>
      <c r="E262" s="79"/>
      <c r="F262" s="79"/>
      <c r="G262" s="79"/>
      <c r="H262" s="79"/>
    </row>
    <row r="263" spans="1:8" s="80" customFormat="1" ht="69" customHeight="1" x14ac:dyDescent="0.2">
      <c r="A263" s="79"/>
      <c r="B263" s="79"/>
      <c r="C263" s="79"/>
      <c r="D263" s="79"/>
      <c r="E263" s="79"/>
      <c r="F263" s="79"/>
      <c r="G263" s="79"/>
      <c r="H263" s="79"/>
    </row>
    <row r="264" spans="1:8" s="80" customFormat="1" ht="69" customHeight="1" x14ac:dyDescent="0.2">
      <c r="A264" s="79"/>
      <c r="B264" s="79"/>
      <c r="C264" s="79"/>
      <c r="D264" s="79"/>
      <c r="E264" s="79"/>
      <c r="F264" s="79"/>
      <c r="G264" s="79"/>
      <c r="H264" s="79"/>
    </row>
    <row r="265" spans="1:8" s="80" customFormat="1" ht="69" customHeight="1" x14ac:dyDescent="0.2">
      <c r="A265" s="79"/>
      <c r="B265" s="79"/>
      <c r="C265" s="79"/>
      <c r="D265" s="79"/>
      <c r="E265" s="79"/>
      <c r="F265" s="79"/>
      <c r="G265" s="79"/>
      <c r="H265" s="79"/>
    </row>
    <row r="266" spans="1:8" s="80" customFormat="1" ht="69" customHeight="1" x14ac:dyDescent="0.2">
      <c r="A266" s="79"/>
      <c r="B266" s="79"/>
      <c r="C266" s="79"/>
      <c r="D266" s="79"/>
      <c r="E266" s="79"/>
      <c r="F266" s="79"/>
      <c r="G266" s="79"/>
      <c r="H266" s="79"/>
    </row>
    <row r="267" spans="1:8" s="80" customFormat="1" ht="81" customHeight="1" x14ac:dyDescent="0.2">
      <c r="A267" s="79"/>
      <c r="B267" s="79"/>
      <c r="C267" s="79"/>
      <c r="D267" s="79"/>
      <c r="E267" s="79"/>
      <c r="F267" s="79"/>
      <c r="G267" s="79"/>
      <c r="H267" s="79"/>
    </row>
    <row r="268" spans="1:8" s="80" customFormat="1" ht="69" customHeight="1" x14ac:dyDescent="0.2">
      <c r="A268" s="79"/>
      <c r="B268" s="79"/>
      <c r="C268" s="79"/>
      <c r="D268" s="79"/>
      <c r="E268" s="79"/>
      <c r="F268" s="79"/>
      <c r="G268" s="79"/>
      <c r="H268" s="79"/>
    </row>
    <row r="269" spans="1:8" s="80" customFormat="1" ht="109.5" customHeight="1" x14ac:dyDescent="0.2">
      <c r="A269" s="79"/>
      <c r="B269" s="79"/>
      <c r="C269" s="79"/>
      <c r="D269" s="79"/>
      <c r="E269" s="79"/>
      <c r="F269" s="79"/>
      <c r="G269" s="79"/>
      <c r="H269" s="79"/>
    </row>
    <row r="270" spans="1:8" s="80" customFormat="1" ht="92.25" customHeight="1" x14ac:dyDescent="0.2">
      <c r="A270" s="79"/>
      <c r="B270" s="79"/>
      <c r="C270" s="79"/>
      <c r="D270" s="79"/>
      <c r="E270" s="79"/>
      <c r="F270" s="79"/>
      <c r="G270" s="79"/>
      <c r="H270" s="79"/>
    </row>
    <row r="271" spans="1:8" s="80" customFormat="1" ht="69" customHeight="1" x14ac:dyDescent="0.2">
      <c r="A271" s="79"/>
      <c r="B271" s="79"/>
      <c r="C271" s="79"/>
      <c r="D271" s="79"/>
      <c r="E271" s="79"/>
      <c r="F271" s="79"/>
      <c r="G271" s="79"/>
      <c r="H271" s="79"/>
    </row>
    <row r="272" spans="1:8" s="80" customFormat="1" ht="69" customHeight="1" x14ac:dyDescent="0.2">
      <c r="A272" s="79"/>
      <c r="B272" s="79"/>
      <c r="C272" s="79"/>
      <c r="D272" s="79"/>
      <c r="E272" s="79"/>
      <c r="F272" s="79"/>
      <c r="G272" s="79"/>
      <c r="H272" s="79"/>
    </row>
    <row r="273" spans="1:8" s="80" customFormat="1" ht="69" customHeight="1" x14ac:dyDescent="0.2">
      <c r="A273" s="79"/>
      <c r="B273" s="79"/>
      <c r="C273" s="79"/>
      <c r="D273" s="79"/>
      <c r="E273" s="79"/>
      <c r="F273" s="79"/>
      <c r="G273" s="79"/>
      <c r="H273" s="79"/>
    </row>
    <row r="274" spans="1:8" s="80" customFormat="1" ht="69.75" customHeight="1" x14ac:dyDescent="0.2">
      <c r="A274" s="79"/>
      <c r="B274" s="79"/>
      <c r="C274" s="79"/>
      <c r="D274" s="79"/>
      <c r="E274" s="79"/>
      <c r="F274" s="79"/>
      <c r="G274" s="79"/>
      <c r="H274" s="79"/>
    </row>
    <row r="275" spans="1:8" s="80" customFormat="1" ht="69" customHeight="1" x14ac:dyDescent="0.2">
      <c r="A275" s="79"/>
      <c r="B275" s="79"/>
      <c r="C275" s="79"/>
      <c r="D275" s="79"/>
      <c r="E275" s="79"/>
      <c r="F275" s="79"/>
      <c r="G275" s="79"/>
      <c r="H275" s="79"/>
    </row>
    <row r="276" spans="1:8" s="80" customFormat="1" ht="54.75" customHeight="1" x14ac:dyDescent="0.2">
      <c r="A276" s="79"/>
      <c r="B276" s="79"/>
      <c r="C276" s="79"/>
      <c r="D276" s="79"/>
      <c r="E276" s="79"/>
      <c r="F276" s="79"/>
      <c r="G276" s="79"/>
      <c r="H276" s="79"/>
    </row>
    <row r="277" spans="1:8" s="80" customFormat="1" ht="69" customHeight="1" x14ac:dyDescent="0.2">
      <c r="A277" s="79"/>
      <c r="B277" s="79"/>
      <c r="C277" s="79"/>
      <c r="D277" s="79"/>
      <c r="E277" s="79"/>
      <c r="F277" s="79"/>
      <c r="G277" s="79"/>
      <c r="H277" s="79"/>
    </row>
    <row r="278" spans="1:8" s="80" customFormat="1" ht="69" customHeight="1" x14ac:dyDescent="0.2">
      <c r="A278" s="79"/>
      <c r="B278" s="79"/>
      <c r="C278" s="79"/>
      <c r="D278" s="79"/>
      <c r="E278" s="79"/>
      <c r="F278" s="79"/>
      <c r="G278" s="79"/>
      <c r="H278" s="79"/>
    </row>
    <row r="279" spans="1:8" s="80" customFormat="1" ht="69" customHeight="1" x14ac:dyDescent="0.2">
      <c r="A279" s="79"/>
      <c r="B279" s="79"/>
      <c r="C279" s="79"/>
      <c r="D279" s="79"/>
      <c r="E279" s="79"/>
      <c r="F279" s="79"/>
      <c r="G279" s="79"/>
      <c r="H279" s="79"/>
    </row>
    <row r="280" spans="1:8" s="80" customFormat="1" ht="69" customHeight="1" x14ac:dyDescent="0.2">
      <c r="A280" s="79"/>
      <c r="B280" s="79"/>
      <c r="C280" s="79"/>
      <c r="D280" s="79"/>
      <c r="E280" s="79"/>
      <c r="F280" s="79"/>
      <c r="G280" s="79"/>
      <c r="H280" s="79"/>
    </row>
    <row r="281" spans="1:8" s="80" customFormat="1" ht="69" customHeight="1" x14ac:dyDescent="0.2">
      <c r="A281" s="79"/>
      <c r="B281" s="79"/>
      <c r="C281" s="79"/>
      <c r="D281" s="79"/>
      <c r="E281" s="79"/>
      <c r="F281" s="79"/>
      <c r="G281" s="79"/>
      <c r="H281" s="79"/>
    </row>
    <row r="282" spans="1:8" s="80" customFormat="1" ht="78.75" customHeight="1" x14ac:dyDescent="0.2">
      <c r="A282" s="79"/>
      <c r="B282" s="79"/>
      <c r="C282" s="79"/>
      <c r="D282" s="79"/>
      <c r="E282" s="79"/>
      <c r="F282" s="79"/>
      <c r="G282" s="79"/>
      <c r="H282" s="79"/>
    </row>
    <row r="283" spans="1:8" s="80" customFormat="1" ht="83.25" customHeight="1" x14ac:dyDescent="0.2">
      <c r="A283" s="79"/>
      <c r="B283" s="79"/>
      <c r="C283" s="79"/>
      <c r="D283" s="79"/>
      <c r="E283" s="79"/>
      <c r="F283" s="79"/>
      <c r="G283" s="79"/>
      <c r="H283" s="79"/>
    </row>
    <row r="284" spans="1:8" s="80" customFormat="1" ht="73.5" customHeight="1" x14ac:dyDescent="0.2">
      <c r="A284" s="79"/>
      <c r="B284" s="79"/>
      <c r="C284" s="79"/>
      <c r="D284" s="79"/>
      <c r="E284" s="79"/>
      <c r="F284" s="79"/>
      <c r="G284" s="79"/>
      <c r="H284" s="79"/>
    </row>
    <row r="285" spans="1:8" s="80" customFormat="1" ht="69" customHeight="1" x14ac:dyDescent="0.2">
      <c r="A285" s="79"/>
      <c r="B285" s="79"/>
      <c r="C285" s="79"/>
      <c r="D285" s="79"/>
      <c r="E285" s="79"/>
      <c r="F285" s="79"/>
      <c r="G285" s="79"/>
      <c r="H285" s="79"/>
    </row>
    <row r="286" spans="1:8" s="80" customFormat="1" ht="69" customHeight="1" x14ac:dyDescent="0.2">
      <c r="A286" s="79"/>
      <c r="B286" s="79"/>
      <c r="C286" s="79"/>
      <c r="D286" s="79"/>
      <c r="E286" s="79"/>
      <c r="F286" s="79"/>
      <c r="G286" s="79"/>
      <c r="H286" s="79"/>
    </row>
    <row r="287" spans="1:8" s="80" customFormat="1" ht="69" customHeight="1" x14ac:dyDescent="0.2">
      <c r="A287" s="79"/>
      <c r="B287" s="79"/>
      <c r="C287" s="79"/>
      <c r="D287" s="79"/>
      <c r="E287" s="79"/>
      <c r="F287" s="79"/>
      <c r="G287" s="79"/>
      <c r="H287" s="79"/>
    </row>
    <row r="288" spans="1:8" s="80" customFormat="1" ht="69" customHeight="1" x14ac:dyDescent="0.2">
      <c r="A288" s="79"/>
      <c r="B288" s="79"/>
      <c r="C288" s="79"/>
      <c r="D288" s="79"/>
      <c r="E288" s="79"/>
      <c r="F288" s="79"/>
      <c r="G288" s="79"/>
      <c r="H288" s="79"/>
    </row>
    <row r="289" spans="1:8" s="80" customFormat="1" ht="69" customHeight="1" x14ac:dyDescent="0.2">
      <c r="A289" s="79"/>
      <c r="B289" s="79"/>
      <c r="C289" s="79"/>
      <c r="D289" s="79"/>
      <c r="E289" s="79"/>
      <c r="F289" s="79"/>
      <c r="G289" s="79"/>
      <c r="H289" s="79"/>
    </row>
    <row r="290" spans="1:8" s="80" customFormat="1" ht="69" customHeight="1" x14ac:dyDescent="0.2">
      <c r="A290" s="79"/>
      <c r="B290" s="79"/>
      <c r="C290" s="79"/>
      <c r="D290" s="79"/>
      <c r="E290" s="79"/>
      <c r="F290" s="79"/>
      <c r="G290" s="79"/>
      <c r="H290" s="79"/>
    </row>
    <row r="291" spans="1:8" s="80" customFormat="1" ht="69" customHeight="1" x14ac:dyDescent="0.2">
      <c r="A291" s="79"/>
      <c r="B291" s="79"/>
      <c r="C291" s="79"/>
      <c r="D291" s="79"/>
      <c r="E291" s="79"/>
      <c r="F291" s="79"/>
      <c r="G291" s="79"/>
      <c r="H291" s="79"/>
    </row>
    <row r="292" spans="1:8" s="80" customFormat="1" ht="69" customHeight="1" x14ac:dyDescent="0.2">
      <c r="A292" s="79"/>
      <c r="B292" s="79"/>
      <c r="C292" s="79"/>
      <c r="D292" s="79"/>
      <c r="E292" s="79"/>
      <c r="F292" s="79"/>
      <c r="G292" s="79"/>
      <c r="H292" s="79"/>
    </row>
    <row r="293" spans="1:8" s="80" customFormat="1" ht="69" customHeight="1" x14ac:dyDescent="0.2">
      <c r="A293" s="79"/>
      <c r="B293" s="79"/>
      <c r="C293" s="79"/>
      <c r="D293" s="79"/>
      <c r="E293" s="79"/>
      <c r="F293" s="79"/>
      <c r="G293" s="79"/>
      <c r="H293" s="79"/>
    </row>
    <row r="294" spans="1:8" s="80" customFormat="1" ht="119.25" customHeight="1" x14ac:dyDescent="0.2">
      <c r="A294" s="79"/>
      <c r="B294" s="79"/>
      <c r="C294" s="79"/>
      <c r="D294" s="79"/>
      <c r="E294" s="79"/>
      <c r="F294" s="79"/>
      <c r="G294" s="79"/>
      <c r="H294" s="79"/>
    </row>
    <row r="295" spans="1:8" s="80" customFormat="1" ht="69" customHeight="1" x14ac:dyDescent="0.2">
      <c r="A295" s="79"/>
      <c r="B295" s="79"/>
      <c r="C295" s="79"/>
      <c r="D295" s="79"/>
      <c r="E295" s="79"/>
      <c r="F295" s="79"/>
      <c r="G295" s="79"/>
      <c r="H295" s="79"/>
    </row>
    <row r="296" spans="1:8" s="80" customFormat="1" ht="81" customHeight="1" x14ac:dyDescent="0.2">
      <c r="A296" s="79"/>
      <c r="B296" s="79"/>
      <c r="C296" s="79"/>
      <c r="D296" s="79"/>
      <c r="E296" s="79"/>
      <c r="F296" s="79"/>
      <c r="G296" s="79"/>
      <c r="H296" s="79"/>
    </row>
    <row r="297" spans="1:8" s="80" customFormat="1" ht="76.5" customHeight="1" x14ac:dyDescent="0.2">
      <c r="A297" s="79"/>
      <c r="B297" s="79"/>
      <c r="C297" s="79"/>
      <c r="D297" s="79"/>
      <c r="E297" s="79"/>
      <c r="F297" s="79"/>
      <c r="G297" s="79"/>
      <c r="H297" s="79"/>
    </row>
    <row r="298" spans="1:8" s="80" customFormat="1" ht="148.5" customHeight="1" x14ac:dyDescent="0.2">
      <c r="A298" s="79"/>
      <c r="B298" s="79"/>
      <c r="C298" s="79"/>
      <c r="D298" s="79"/>
      <c r="E298" s="79"/>
      <c r="F298" s="79"/>
      <c r="G298" s="79"/>
      <c r="H298" s="79"/>
    </row>
    <row r="299" spans="1:8" s="80" customFormat="1" ht="69" customHeight="1" x14ac:dyDescent="0.2">
      <c r="A299" s="79"/>
      <c r="B299" s="79"/>
      <c r="C299" s="79"/>
      <c r="D299" s="79"/>
      <c r="E299" s="79"/>
      <c r="F299" s="79"/>
      <c r="G299" s="79"/>
      <c r="H299" s="79"/>
    </row>
    <row r="300" spans="1:8" s="80" customFormat="1" ht="82.5" customHeight="1" x14ac:dyDescent="0.2">
      <c r="A300" s="79"/>
      <c r="B300" s="79"/>
      <c r="C300" s="79"/>
      <c r="D300" s="79"/>
      <c r="E300" s="79"/>
      <c r="F300" s="79"/>
      <c r="G300" s="79"/>
      <c r="H300" s="79"/>
    </row>
    <row r="301" spans="1:8" s="80" customFormat="1" ht="69" customHeight="1" x14ac:dyDescent="0.2">
      <c r="A301" s="79"/>
      <c r="B301" s="79"/>
      <c r="C301" s="79"/>
      <c r="D301" s="79"/>
      <c r="E301" s="79"/>
      <c r="F301" s="79"/>
      <c r="G301" s="79"/>
      <c r="H301" s="79"/>
    </row>
    <row r="302" spans="1:8" s="80" customFormat="1" ht="117" customHeight="1" x14ac:dyDescent="0.2">
      <c r="A302" s="79"/>
      <c r="B302" s="79"/>
      <c r="C302" s="79"/>
      <c r="D302" s="79"/>
      <c r="E302" s="79"/>
      <c r="F302" s="79"/>
      <c r="G302" s="79"/>
      <c r="H302" s="79"/>
    </row>
    <row r="303" spans="1:8" s="80" customFormat="1" ht="84.75" customHeight="1" x14ac:dyDescent="0.2">
      <c r="A303" s="79"/>
      <c r="B303" s="79"/>
      <c r="C303" s="79"/>
      <c r="D303" s="79"/>
      <c r="E303" s="79"/>
      <c r="F303" s="79"/>
      <c r="G303" s="79"/>
      <c r="H303" s="79"/>
    </row>
    <row r="304" spans="1:8" s="80" customFormat="1" ht="69" customHeight="1" x14ac:dyDescent="0.2">
      <c r="A304" s="79"/>
      <c r="B304" s="79"/>
      <c r="C304" s="79"/>
      <c r="D304" s="79"/>
      <c r="E304" s="79"/>
      <c r="F304" s="79"/>
      <c r="G304" s="79"/>
      <c r="H304" s="79"/>
    </row>
    <row r="305" spans="1:8" s="80" customFormat="1" ht="144" customHeight="1" x14ac:dyDescent="0.2">
      <c r="A305" s="79"/>
      <c r="B305" s="79"/>
      <c r="C305" s="79"/>
      <c r="D305" s="79"/>
      <c r="E305" s="79"/>
      <c r="F305" s="79"/>
      <c r="G305" s="79"/>
      <c r="H305" s="79"/>
    </row>
    <row r="306" spans="1:8" s="80" customFormat="1" ht="147" customHeight="1" x14ac:dyDescent="0.2">
      <c r="A306" s="79"/>
      <c r="B306" s="79"/>
      <c r="C306" s="79"/>
      <c r="D306" s="79"/>
      <c r="E306" s="79"/>
      <c r="F306" s="79"/>
      <c r="G306" s="79"/>
      <c r="H306" s="79"/>
    </row>
    <row r="307" spans="1:8" s="80" customFormat="1" ht="75" customHeight="1" x14ac:dyDescent="0.2">
      <c r="A307" s="79"/>
      <c r="B307" s="79"/>
      <c r="C307" s="79"/>
      <c r="D307" s="79"/>
      <c r="E307" s="79"/>
      <c r="F307" s="79"/>
      <c r="G307" s="79"/>
      <c r="H307" s="79"/>
    </row>
    <row r="308" spans="1:8" s="80" customFormat="1" ht="68.25" customHeight="1" x14ac:dyDescent="0.2">
      <c r="A308" s="79"/>
      <c r="B308" s="79"/>
      <c r="C308" s="79"/>
      <c r="D308" s="79"/>
      <c r="E308" s="79"/>
      <c r="F308" s="79"/>
      <c r="G308" s="79"/>
      <c r="H308" s="79"/>
    </row>
    <row r="309" spans="1:8" s="80" customFormat="1" ht="84" customHeight="1" x14ac:dyDescent="0.2">
      <c r="A309" s="79"/>
      <c r="B309" s="79"/>
      <c r="C309" s="79"/>
      <c r="D309" s="79"/>
      <c r="E309" s="79"/>
      <c r="F309" s="79"/>
      <c r="G309" s="79"/>
      <c r="H309" s="79"/>
    </row>
    <row r="310" spans="1:8" s="80" customFormat="1" ht="69" customHeight="1" x14ac:dyDescent="0.2">
      <c r="A310" s="79"/>
      <c r="B310" s="79"/>
      <c r="C310" s="79"/>
      <c r="D310" s="79"/>
      <c r="E310" s="79"/>
      <c r="F310" s="79"/>
      <c r="G310" s="79"/>
      <c r="H310" s="79"/>
    </row>
    <row r="311" spans="1:8" s="80" customFormat="1" ht="69" customHeight="1" x14ac:dyDescent="0.2">
      <c r="A311" s="79"/>
      <c r="B311" s="79"/>
      <c r="C311" s="79"/>
      <c r="D311" s="79"/>
      <c r="E311" s="79"/>
      <c r="F311" s="79"/>
      <c r="G311" s="79"/>
      <c r="H311" s="79"/>
    </row>
    <row r="312" spans="1:8" s="80" customFormat="1" ht="79.5" customHeight="1" x14ac:dyDescent="0.2">
      <c r="A312" s="79"/>
      <c r="B312" s="79"/>
      <c r="C312" s="79"/>
      <c r="D312" s="79"/>
      <c r="E312" s="79"/>
      <c r="F312" s="79"/>
      <c r="G312" s="79"/>
      <c r="H312" s="79"/>
    </row>
    <row r="313" spans="1:8" s="80" customFormat="1" ht="79.5" customHeight="1" x14ac:dyDescent="0.2">
      <c r="A313" s="79"/>
      <c r="B313" s="79"/>
      <c r="C313" s="79"/>
      <c r="D313" s="79"/>
      <c r="E313" s="79"/>
      <c r="F313" s="79"/>
      <c r="G313" s="79"/>
      <c r="H313" s="79"/>
    </row>
    <row r="314" spans="1:8" s="80" customFormat="1" ht="90" customHeight="1" x14ac:dyDescent="0.2">
      <c r="A314" s="79"/>
      <c r="B314" s="79"/>
      <c r="C314" s="79"/>
      <c r="D314" s="79"/>
      <c r="E314" s="79"/>
      <c r="F314" s="79"/>
      <c r="G314" s="79"/>
      <c r="H314" s="79"/>
    </row>
    <row r="315" spans="1:8" s="80" customFormat="1" ht="79.5" customHeight="1" x14ac:dyDescent="0.2">
      <c r="A315" s="79"/>
      <c r="B315" s="79"/>
      <c r="C315" s="79"/>
      <c r="D315" s="79"/>
      <c r="E315" s="79"/>
      <c r="F315" s="79"/>
      <c r="G315" s="79"/>
      <c r="H315" s="79"/>
    </row>
    <row r="316" spans="1:8" s="80" customFormat="1" ht="79.5" customHeight="1" x14ac:dyDescent="0.2">
      <c r="A316" s="79"/>
      <c r="B316" s="79"/>
      <c r="C316" s="79"/>
      <c r="D316" s="79"/>
      <c r="E316" s="79"/>
      <c r="F316" s="79"/>
      <c r="G316" s="79"/>
      <c r="H316" s="79"/>
    </row>
    <row r="317" spans="1:8" s="80" customFormat="1" ht="97.5" customHeight="1" x14ac:dyDescent="0.2">
      <c r="A317" s="79"/>
      <c r="B317" s="79"/>
      <c r="C317" s="79"/>
      <c r="D317" s="79"/>
      <c r="E317" s="79"/>
      <c r="F317" s="79"/>
      <c r="G317" s="79"/>
      <c r="H317" s="79"/>
    </row>
    <row r="318" spans="1:8" s="80" customFormat="1" ht="126" customHeight="1" x14ac:dyDescent="0.2">
      <c r="A318" s="79"/>
      <c r="B318" s="79"/>
      <c r="C318" s="79"/>
      <c r="D318" s="79"/>
      <c r="E318" s="79"/>
      <c r="F318" s="79"/>
      <c r="G318" s="79"/>
      <c r="H318" s="79"/>
    </row>
    <row r="319" spans="1:8" s="80" customFormat="1" ht="79.5" customHeight="1" x14ac:dyDescent="0.2">
      <c r="A319" s="79"/>
      <c r="B319" s="79"/>
      <c r="C319" s="79"/>
      <c r="D319" s="79"/>
      <c r="E319" s="79"/>
      <c r="F319" s="79"/>
      <c r="G319" s="79"/>
      <c r="H319" s="79"/>
    </row>
    <row r="320" spans="1:8" s="80" customFormat="1" ht="79.5" customHeight="1" x14ac:dyDescent="0.2">
      <c r="A320" s="79"/>
      <c r="B320" s="79"/>
      <c r="C320" s="79"/>
      <c r="D320" s="79"/>
      <c r="E320" s="79"/>
      <c r="F320" s="79"/>
      <c r="G320" s="79"/>
      <c r="H320" s="79"/>
    </row>
    <row r="321" spans="1:8" s="80" customFormat="1" ht="79.5" customHeight="1" x14ac:dyDescent="0.2">
      <c r="A321" s="79"/>
      <c r="B321" s="79"/>
      <c r="C321" s="79"/>
      <c r="D321" s="79"/>
      <c r="E321" s="79"/>
      <c r="F321" s="79"/>
      <c r="G321" s="79"/>
      <c r="H321" s="79"/>
    </row>
    <row r="322" spans="1:8" s="80" customFormat="1" ht="79.5" customHeight="1" x14ac:dyDescent="0.2">
      <c r="A322" s="79"/>
      <c r="B322" s="79"/>
      <c r="C322" s="79"/>
      <c r="D322" s="79"/>
      <c r="E322" s="79"/>
      <c r="F322" s="79"/>
      <c r="G322" s="79"/>
      <c r="H322" s="79"/>
    </row>
    <row r="323" spans="1:8" s="80" customFormat="1" ht="108" customHeight="1" x14ac:dyDescent="0.2">
      <c r="A323" s="79"/>
      <c r="B323" s="79"/>
      <c r="C323" s="79"/>
      <c r="D323" s="79"/>
      <c r="E323" s="79"/>
      <c r="F323" s="79"/>
      <c r="G323" s="79"/>
      <c r="H323" s="79"/>
    </row>
    <row r="324" spans="1:8" s="80" customFormat="1" ht="79.5" customHeight="1" x14ac:dyDescent="0.2">
      <c r="A324" s="79"/>
      <c r="B324" s="79"/>
      <c r="C324" s="79"/>
      <c r="D324" s="79"/>
      <c r="E324" s="79"/>
      <c r="F324" s="79"/>
      <c r="G324" s="79"/>
      <c r="H324" s="79"/>
    </row>
    <row r="325" spans="1:8" s="80" customFormat="1" ht="93" customHeight="1" x14ac:dyDescent="0.2">
      <c r="A325" s="79"/>
      <c r="B325" s="79"/>
      <c r="C325" s="79"/>
      <c r="D325" s="79"/>
      <c r="E325" s="79"/>
      <c r="F325" s="79"/>
      <c r="G325" s="79"/>
      <c r="H325" s="79"/>
    </row>
    <row r="326" spans="1:8" s="80" customFormat="1" ht="89.25" customHeight="1" x14ac:dyDescent="0.2">
      <c r="A326" s="79"/>
      <c r="B326" s="79"/>
      <c r="C326" s="79"/>
      <c r="D326" s="79"/>
      <c r="E326" s="79"/>
      <c r="F326" s="79"/>
      <c r="G326" s="79"/>
      <c r="H326" s="79"/>
    </row>
    <row r="327" spans="1:8" s="80" customFormat="1" ht="79.5" customHeight="1" x14ac:dyDescent="0.2">
      <c r="A327" s="79"/>
      <c r="B327" s="79"/>
      <c r="C327" s="79"/>
      <c r="D327" s="79"/>
      <c r="E327" s="79"/>
      <c r="F327" s="79"/>
      <c r="G327" s="79"/>
      <c r="H327" s="79"/>
    </row>
    <row r="328" spans="1:8" s="80" customFormat="1" ht="75.75" customHeight="1" x14ac:dyDescent="0.2">
      <c r="A328" s="79"/>
      <c r="B328" s="79"/>
      <c r="C328" s="79"/>
      <c r="D328" s="79"/>
      <c r="E328" s="79"/>
      <c r="F328" s="79"/>
      <c r="G328" s="79"/>
      <c r="H328" s="79"/>
    </row>
    <row r="329" spans="1:8" s="80" customFormat="1" ht="79.5" customHeight="1" x14ac:dyDescent="0.2">
      <c r="A329" s="79"/>
      <c r="B329" s="79"/>
      <c r="C329" s="79"/>
      <c r="D329" s="79"/>
      <c r="E329" s="79"/>
      <c r="F329" s="79"/>
      <c r="G329" s="79"/>
      <c r="H329" s="79"/>
    </row>
    <row r="330" spans="1:8" s="80" customFormat="1" ht="79.5" customHeight="1" x14ac:dyDescent="0.2">
      <c r="A330" s="79"/>
      <c r="B330" s="79"/>
      <c r="C330" s="79"/>
      <c r="D330" s="79"/>
      <c r="E330" s="79"/>
      <c r="F330" s="79"/>
      <c r="G330" s="79"/>
      <c r="H330" s="79"/>
    </row>
    <row r="331" spans="1:8" s="80" customFormat="1" ht="79.5" customHeight="1" x14ac:dyDescent="0.2">
      <c r="A331" s="79"/>
      <c r="B331" s="79"/>
      <c r="C331" s="79"/>
      <c r="D331" s="79"/>
      <c r="E331" s="79"/>
      <c r="F331" s="79"/>
      <c r="G331" s="79"/>
      <c r="H331" s="79"/>
    </row>
    <row r="332" spans="1:8" s="80" customFormat="1" ht="85.5" customHeight="1" x14ac:dyDescent="0.2">
      <c r="A332" s="79"/>
      <c r="B332" s="79"/>
      <c r="C332" s="79"/>
      <c r="D332" s="79"/>
      <c r="E332" s="79"/>
      <c r="F332" s="79"/>
      <c r="G332" s="79"/>
      <c r="H332" s="79"/>
    </row>
    <row r="333" spans="1:8" s="80" customFormat="1" ht="79.5" customHeight="1" x14ac:dyDescent="0.2">
      <c r="A333" s="79"/>
      <c r="B333" s="79"/>
      <c r="C333" s="79"/>
      <c r="D333" s="79"/>
      <c r="E333" s="79"/>
      <c r="F333" s="79"/>
      <c r="G333" s="79"/>
      <c r="H333" s="79"/>
    </row>
    <row r="334" spans="1:8" s="80" customFormat="1" ht="79.5" customHeight="1" x14ac:dyDescent="0.2">
      <c r="A334" s="79"/>
      <c r="B334" s="79"/>
      <c r="C334" s="79"/>
      <c r="D334" s="79"/>
      <c r="E334" s="79"/>
      <c r="F334" s="79"/>
      <c r="G334" s="79"/>
      <c r="H334" s="79"/>
    </row>
    <row r="335" spans="1:8" s="80" customFormat="1" ht="79.5" customHeight="1" x14ac:dyDescent="0.2">
      <c r="A335" s="79"/>
      <c r="B335" s="79"/>
      <c r="C335" s="79"/>
      <c r="D335" s="79"/>
      <c r="E335" s="79"/>
      <c r="F335" s="79"/>
      <c r="G335" s="79"/>
      <c r="H335" s="79"/>
    </row>
    <row r="336" spans="1:8" s="80" customFormat="1" ht="106.5" customHeight="1" x14ac:dyDescent="0.2">
      <c r="A336" s="79"/>
      <c r="B336" s="79"/>
      <c r="C336" s="79"/>
      <c r="D336" s="79"/>
      <c r="E336" s="79"/>
      <c r="F336" s="79"/>
      <c r="G336" s="79"/>
      <c r="H336" s="79"/>
    </row>
    <row r="337" spans="1:8" s="80" customFormat="1" ht="79.5" customHeight="1" x14ac:dyDescent="0.2">
      <c r="A337" s="79"/>
      <c r="B337" s="79"/>
      <c r="C337" s="79"/>
      <c r="D337" s="79"/>
      <c r="E337" s="79"/>
      <c r="F337" s="79"/>
      <c r="G337" s="79"/>
      <c r="H337" s="79"/>
    </row>
    <row r="338" spans="1:8" s="80" customFormat="1" ht="79.5" customHeight="1" x14ac:dyDescent="0.2">
      <c r="A338" s="79"/>
      <c r="B338" s="79"/>
      <c r="C338" s="79"/>
      <c r="D338" s="79"/>
      <c r="E338" s="79"/>
      <c r="F338" s="79"/>
      <c r="G338" s="79"/>
      <c r="H338" s="79"/>
    </row>
    <row r="339" spans="1:8" s="80" customFormat="1" ht="79.5" customHeight="1" x14ac:dyDescent="0.2">
      <c r="A339" s="79"/>
      <c r="B339" s="79"/>
      <c r="C339" s="79"/>
      <c r="D339" s="79"/>
      <c r="E339" s="79"/>
      <c r="F339" s="79"/>
      <c r="G339" s="79"/>
      <c r="H339" s="79"/>
    </row>
    <row r="340" spans="1:8" s="80" customFormat="1" ht="79.5" customHeight="1" x14ac:dyDescent="0.2">
      <c r="A340" s="79"/>
      <c r="B340" s="79"/>
      <c r="C340" s="79"/>
      <c r="D340" s="79"/>
      <c r="E340" s="79"/>
      <c r="F340" s="79"/>
      <c r="G340" s="79"/>
      <c r="H340" s="79"/>
    </row>
    <row r="341" spans="1:8" s="80" customFormat="1" ht="79.5" customHeight="1" x14ac:dyDescent="0.2">
      <c r="A341" s="79"/>
      <c r="B341" s="79"/>
      <c r="C341" s="79"/>
      <c r="D341" s="79"/>
      <c r="E341" s="79"/>
      <c r="F341" s="79"/>
      <c r="G341" s="79"/>
      <c r="H341" s="79"/>
    </row>
    <row r="342" spans="1:8" s="80" customFormat="1" ht="79.5" customHeight="1" x14ac:dyDescent="0.2">
      <c r="A342" s="79"/>
      <c r="B342" s="79"/>
      <c r="C342" s="79"/>
      <c r="D342" s="79"/>
      <c r="E342" s="79"/>
      <c r="F342" s="79"/>
      <c r="G342" s="79"/>
      <c r="H342" s="79"/>
    </row>
    <row r="343" spans="1:8" s="80" customFormat="1" ht="79.5" customHeight="1" x14ac:dyDescent="0.2">
      <c r="A343" s="79"/>
      <c r="B343" s="79"/>
      <c r="C343" s="79"/>
      <c r="D343" s="79"/>
      <c r="E343" s="79"/>
      <c r="F343" s="79"/>
      <c r="G343" s="79"/>
      <c r="H343" s="79"/>
    </row>
    <row r="344" spans="1:8" s="80" customFormat="1" ht="79.5" customHeight="1" x14ac:dyDescent="0.2">
      <c r="A344" s="79"/>
      <c r="B344" s="79"/>
      <c r="C344" s="79"/>
      <c r="D344" s="79"/>
      <c r="E344" s="79"/>
      <c r="F344" s="79"/>
      <c r="G344" s="79"/>
      <c r="H344" s="79"/>
    </row>
    <row r="345" spans="1:8" s="80" customFormat="1" ht="79.5" customHeight="1" x14ac:dyDescent="0.2">
      <c r="A345" s="79"/>
      <c r="B345" s="79"/>
      <c r="C345" s="79"/>
      <c r="D345" s="79"/>
      <c r="E345" s="79"/>
      <c r="F345" s="79"/>
      <c r="G345" s="79"/>
      <c r="H345" s="79"/>
    </row>
    <row r="346" spans="1:8" s="80" customFormat="1" ht="117" customHeight="1" x14ac:dyDescent="0.2">
      <c r="A346" s="79"/>
      <c r="B346" s="79"/>
      <c r="C346" s="79"/>
      <c r="D346" s="79"/>
      <c r="E346" s="79"/>
      <c r="F346" s="79"/>
      <c r="G346" s="79"/>
      <c r="H346" s="79"/>
    </row>
    <row r="347" spans="1:8" s="80" customFormat="1" ht="79.5" customHeight="1" x14ac:dyDescent="0.2">
      <c r="A347" s="79"/>
      <c r="B347" s="79"/>
      <c r="C347" s="79"/>
      <c r="D347" s="79"/>
      <c r="E347" s="79"/>
      <c r="F347" s="79"/>
      <c r="G347" s="79"/>
      <c r="H347" s="79"/>
    </row>
    <row r="348" spans="1:8" s="80" customFormat="1" ht="79.5" customHeight="1" x14ac:dyDescent="0.2">
      <c r="A348" s="79"/>
      <c r="B348" s="79"/>
      <c r="C348" s="79"/>
      <c r="D348" s="79"/>
      <c r="E348" s="79"/>
      <c r="F348" s="79"/>
      <c r="G348" s="79"/>
      <c r="H348" s="79"/>
    </row>
    <row r="349" spans="1:8" s="80" customFormat="1" ht="79.5" customHeight="1" x14ac:dyDescent="0.2">
      <c r="A349" s="79"/>
      <c r="B349" s="79"/>
      <c r="C349" s="79"/>
      <c r="D349" s="79"/>
      <c r="E349" s="79"/>
      <c r="F349" s="79"/>
      <c r="G349" s="79"/>
      <c r="H349" s="79"/>
    </row>
    <row r="350" spans="1:8" s="80" customFormat="1" ht="79.5" customHeight="1" x14ac:dyDescent="0.2">
      <c r="A350" s="79"/>
      <c r="B350" s="79"/>
      <c r="C350" s="79"/>
      <c r="D350" s="79"/>
      <c r="E350" s="79"/>
      <c r="F350" s="79"/>
      <c r="G350" s="79"/>
      <c r="H350" s="79"/>
    </row>
    <row r="351" spans="1:8" s="80" customFormat="1" ht="79.5" customHeight="1" x14ac:dyDescent="0.2">
      <c r="A351" s="79"/>
      <c r="B351" s="79"/>
      <c r="C351" s="79"/>
      <c r="D351" s="79"/>
      <c r="E351" s="79"/>
      <c r="F351" s="79"/>
      <c r="G351" s="79"/>
      <c r="H351" s="79"/>
    </row>
    <row r="352" spans="1:8" s="80" customFormat="1" ht="79.5" customHeight="1" x14ac:dyDescent="0.2">
      <c r="A352" s="79"/>
      <c r="B352" s="79"/>
      <c r="C352" s="79"/>
      <c r="D352" s="79"/>
      <c r="E352" s="79"/>
      <c r="F352" s="79"/>
      <c r="G352" s="79"/>
      <c r="H352" s="79"/>
    </row>
    <row r="353" spans="1:9" s="80" customFormat="1" ht="79.5" customHeight="1" x14ac:dyDescent="0.2">
      <c r="A353" s="79"/>
      <c r="B353" s="79"/>
      <c r="C353" s="79"/>
      <c r="D353" s="79"/>
      <c r="E353" s="79"/>
      <c r="F353" s="79"/>
      <c r="G353" s="79"/>
      <c r="H353" s="79"/>
    </row>
    <row r="354" spans="1:9" s="80" customFormat="1" ht="79.5" customHeight="1" x14ac:dyDescent="0.2">
      <c r="A354" s="79"/>
      <c r="B354" s="79"/>
      <c r="C354" s="79"/>
      <c r="D354" s="79"/>
      <c r="E354" s="79"/>
      <c r="F354" s="79"/>
      <c r="G354" s="79"/>
      <c r="H354" s="79"/>
    </row>
    <row r="355" spans="1:9" ht="41.25" customHeight="1" thickBot="1" x14ac:dyDescent="0.25">
      <c r="H355" s="75">
        <f>SUM(H9:H147)</f>
        <v>51748524283</v>
      </c>
      <c r="I355" s="86">
        <f>SUM(I9:I147)</f>
        <v>1083090426</v>
      </c>
    </row>
  </sheetData>
  <mergeCells count="2">
    <mergeCell ref="T10:T13"/>
    <mergeCell ref="B5:I5"/>
  </mergeCells>
  <printOptions horizontalCentered="1"/>
  <pageMargins left="0.25" right="0.25" top="0.75" bottom="0.75" header="0.3" footer="0.3"/>
  <pageSetup scale="10" fitToHeight="0" orientation="portrait" r:id="rId1"/>
  <headerFooter alignWithMargins="0">
    <oddHeader>&amp;CSOCIEDAD DE ACUEDUCTOS, ALCANTARILLADOS Y ASEO
AGUAS DEL HUILA S.A E.S.P.</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C4F12-BA26-42D9-B88C-341BDB464D0B}">
  <sheetPr>
    <pageSetUpPr fitToPage="1"/>
  </sheetPr>
  <dimension ref="A1:BK355"/>
  <sheetViews>
    <sheetView tabSelected="1" topLeftCell="B193" zoomScale="120" zoomScaleNormal="120" workbookViewId="0">
      <selection activeCell="C88" sqref="C88"/>
    </sheetView>
  </sheetViews>
  <sheetFormatPr baseColWidth="10" defaultRowHeight="12.75" x14ac:dyDescent="0.2"/>
  <cols>
    <col min="1" max="1" width="6.140625" style="76" customWidth="1"/>
    <col min="2" max="2" width="11.42578125" style="76" customWidth="1"/>
    <col min="3" max="4" width="17.140625" style="76" customWidth="1"/>
    <col min="5" max="6" width="20" style="76" customWidth="1"/>
    <col min="7" max="7" width="26.7109375" style="1" customWidth="1"/>
    <col min="8" max="8" width="39.85546875" style="1" customWidth="1"/>
    <col min="9" max="9" width="18.85546875" style="1" customWidth="1"/>
    <col min="10" max="10" width="23" style="1" customWidth="1"/>
    <col min="11" max="11" width="19.42578125" style="2" customWidth="1"/>
    <col min="12" max="240" width="11.42578125" style="76"/>
    <col min="241" max="241" width="6.140625" style="76" customWidth="1"/>
    <col min="242" max="242" width="11.42578125" style="76"/>
    <col min="243" max="243" width="26.7109375" style="76" customWidth="1"/>
    <col min="244" max="244" width="39.85546875" style="76" customWidth="1"/>
    <col min="245" max="245" width="16" style="76" customWidth="1"/>
    <col min="246" max="246" width="23" style="76" customWidth="1"/>
    <col min="247" max="247" width="19.42578125" style="76" customWidth="1"/>
    <col min="248" max="248" width="22.7109375" style="76" customWidth="1"/>
    <col min="249" max="249" width="13.28515625" style="76" customWidth="1"/>
    <col min="250" max="250" width="15.140625" style="76" customWidth="1"/>
    <col min="251" max="251" width="17.85546875" style="76" customWidth="1"/>
    <col min="252" max="252" width="19.5703125" style="76" customWidth="1"/>
    <col min="253" max="253" width="13" style="76" customWidth="1"/>
    <col min="254" max="254" width="15.140625" style="76" customWidth="1"/>
    <col min="255" max="256" width="12.85546875" style="76" customWidth="1"/>
    <col min="257" max="257" width="13.85546875" style="76" customWidth="1"/>
    <col min="258" max="496" width="11.42578125" style="76"/>
    <col min="497" max="497" width="6.140625" style="76" customWidth="1"/>
    <col min="498" max="498" width="11.42578125" style="76"/>
    <col min="499" max="499" width="26.7109375" style="76" customWidth="1"/>
    <col min="500" max="500" width="39.85546875" style="76" customWidth="1"/>
    <col min="501" max="501" width="16" style="76" customWidth="1"/>
    <col min="502" max="502" width="23" style="76" customWidth="1"/>
    <col min="503" max="503" width="19.42578125" style="76" customWidth="1"/>
    <col min="504" max="504" width="22.7109375" style="76" customWidth="1"/>
    <col min="505" max="505" width="13.28515625" style="76" customWidth="1"/>
    <col min="506" max="506" width="15.140625" style="76" customWidth="1"/>
    <col min="507" max="507" width="17.85546875" style="76" customWidth="1"/>
    <col min="508" max="508" width="19.5703125" style="76" customWidth="1"/>
    <col min="509" max="509" width="13" style="76" customWidth="1"/>
    <col min="510" max="510" width="15.140625" style="76" customWidth="1"/>
    <col min="511" max="512" width="12.85546875" style="76" customWidth="1"/>
    <col min="513" max="513" width="13.85546875" style="76" customWidth="1"/>
    <col min="514" max="752" width="11.42578125" style="76"/>
    <col min="753" max="753" width="6.140625" style="76" customWidth="1"/>
    <col min="754" max="754" width="11.42578125" style="76"/>
    <col min="755" max="755" width="26.7109375" style="76" customWidth="1"/>
    <col min="756" max="756" width="39.85546875" style="76" customWidth="1"/>
    <col min="757" max="757" width="16" style="76" customWidth="1"/>
    <col min="758" max="758" width="23" style="76" customWidth="1"/>
    <col min="759" max="759" width="19.42578125" style="76" customWidth="1"/>
    <col min="760" max="760" width="22.7109375" style="76" customWidth="1"/>
    <col min="761" max="761" width="13.28515625" style="76" customWidth="1"/>
    <col min="762" max="762" width="15.140625" style="76" customWidth="1"/>
    <col min="763" max="763" width="17.85546875" style="76" customWidth="1"/>
    <col min="764" max="764" width="19.5703125" style="76" customWidth="1"/>
    <col min="765" max="765" width="13" style="76" customWidth="1"/>
    <col min="766" max="766" width="15.140625" style="76" customWidth="1"/>
    <col min="767" max="768" width="12.85546875" style="76" customWidth="1"/>
    <col min="769" max="769" width="13.85546875" style="76" customWidth="1"/>
    <col min="770" max="1008" width="11.42578125" style="76"/>
    <col min="1009" max="1009" width="6.140625" style="76" customWidth="1"/>
    <col min="1010" max="1010" width="11.42578125" style="76"/>
    <col min="1011" max="1011" width="26.7109375" style="76" customWidth="1"/>
    <col min="1012" max="1012" width="39.85546875" style="76" customWidth="1"/>
    <col min="1013" max="1013" width="16" style="76" customWidth="1"/>
    <col min="1014" max="1014" width="23" style="76" customWidth="1"/>
    <col min="1015" max="1015" width="19.42578125" style="76" customWidth="1"/>
    <col min="1016" max="1016" width="22.7109375" style="76" customWidth="1"/>
    <col min="1017" max="1017" width="13.28515625" style="76" customWidth="1"/>
    <col min="1018" max="1018" width="15.140625" style="76" customWidth="1"/>
    <col min="1019" max="1019" width="17.85546875" style="76" customWidth="1"/>
    <col min="1020" max="1020" width="19.5703125" style="76" customWidth="1"/>
    <col min="1021" max="1021" width="13" style="76" customWidth="1"/>
    <col min="1022" max="1022" width="15.140625" style="76" customWidth="1"/>
    <col min="1023" max="1024" width="12.85546875" style="76" customWidth="1"/>
    <col min="1025" max="1025" width="13.85546875" style="76" customWidth="1"/>
    <col min="1026" max="1264" width="11.42578125" style="76"/>
    <col min="1265" max="1265" width="6.140625" style="76" customWidth="1"/>
    <col min="1266" max="1266" width="11.42578125" style="76"/>
    <col min="1267" max="1267" width="26.7109375" style="76" customWidth="1"/>
    <col min="1268" max="1268" width="39.85546875" style="76" customWidth="1"/>
    <col min="1269" max="1269" width="16" style="76" customWidth="1"/>
    <col min="1270" max="1270" width="23" style="76" customWidth="1"/>
    <col min="1271" max="1271" width="19.42578125" style="76" customWidth="1"/>
    <col min="1272" max="1272" width="22.7109375" style="76" customWidth="1"/>
    <col min="1273" max="1273" width="13.28515625" style="76" customWidth="1"/>
    <col min="1274" max="1274" width="15.140625" style="76" customWidth="1"/>
    <col min="1275" max="1275" width="17.85546875" style="76" customWidth="1"/>
    <col min="1276" max="1276" width="19.5703125" style="76" customWidth="1"/>
    <col min="1277" max="1277" width="13" style="76" customWidth="1"/>
    <col min="1278" max="1278" width="15.140625" style="76" customWidth="1"/>
    <col min="1279" max="1280" width="12.85546875" style="76" customWidth="1"/>
    <col min="1281" max="1281" width="13.85546875" style="76" customWidth="1"/>
    <col min="1282" max="1520" width="11.42578125" style="76"/>
    <col min="1521" max="1521" width="6.140625" style="76" customWidth="1"/>
    <col min="1522" max="1522" width="11.42578125" style="76"/>
    <col min="1523" max="1523" width="26.7109375" style="76" customWidth="1"/>
    <col min="1524" max="1524" width="39.85546875" style="76" customWidth="1"/>
    <col min="1525" max="1525" width="16" style="76" customWidth="1"/>
    <col min="1526" max="1526" width="23" style="76" customWidth="1"/>
    <col min="1527" max="1527" width="19.42578125" style="76" customWidth="1"/>
    <col min="1528" max="1528" width="22.7109375" style="76" customWidth="1"/>
    <col min="1529" max="1529" width="13.28515625" style="76" customWidth="1"/>
    <col min="1530" max="1530" width="15.140625" style="76" customWidth="1"/>
    <col min="1531" max="1531" width="17.85546875" style="76" customWidth="1"/>
    <col min="1532" max="1532" width="19.5703125" style="76" customWidth="1"/>
    <col min="1533" max="1533" width="13" style="76" customWidth="1"/>
    <col min="1534" max="1534" width="15.140625" style="76" customWidth="1"/>
    <col min="1535" max="1536" width="12.85546875" style="76" customWidth="1"/>
    <col min="1537" max="1537" width="13.85546875" style="76" customWidth="1"/>
    <col min="1538" max="1776" width="11.42578125" style="76"/>
    <col min="1777" max="1777" width="6.140625" style="76" customWidth="1"/>
    <col min="1778" max="1778" width="11.42578125" style="76"/>
    <col min="1779" max="1779" width="26.7109375" style="76" customWidth="1"/>
    <col min="1780" max="1780" width="39.85546875" style="76" customWidth="1"/>
    <col min="1781" max="1781" width="16" style="76" customWidth="1"/>
    <col min="1782" max="1782" width="23" style="76" customWidth="1"/>
    <col min="1783" max="1783" width="19.42578125" style="76" customWidth="1"/>
    <col min="1784" max="1784" width="22.7109375" style="76" customWidth="1"/>
    <col min="1785" max="1785" width="13.28515625" style="76" customWidth="1"/>
    <col min="1786" max="1786" width="15.140625" style="76" customWidth="1"/>
    <col min="1787" max="1787" width="17.85546875" style="76" customWidth="1"/>
    <col min="1788" max="1788" width="19.5703125" style="76" customWidth="1"/>
    <col min="1789" max="1789" width="13" style="76" customWidth="1"/>
    <col min="1790" max="1790" width="15.140625" style="76" customWidth="1"/>
    <col min="1791" max="1792" width="12.85546875" style="76" customWidth="1"/>
    <col min="1793" max="1793" width="13.85546875" style="76" customWidth="1"/>
    <col min="1794" max="2032" width="11.42578125" style="76"/>
    <col min="2033" max="2033" width="6.140625" style="76" customWidth="1"/>
    <col min="2034" max="2034" width="11.42578125" style="76"/>
    <col min="2035" max="2035" width="26.7109375" style="76" customWidth="1"/>
    <col min="2036" max="2036" width="39.85546875" style="76" customWidth="1"/>
    <col min="2037" max="2037" width="16" style="76" customWidth="1"/>
    <col min="2038" max="2038" width="23" style="76" customWidth="1"/>
    <col min="2039" max="2039" width="19.42578125" style="76" customWidth="1"/>
    <col min="2040" max="2040" width="22.7109375" style="76" customWidth="1"/>
    <col min="2041" max="2041" width="13.28515625" style="76" customWidth="1"/>
    <col min="2042" max="2042" width="15.140625" style="76" customWidth="1"/>
    <col min="2043" max="2043" width="17.85546875" style="76" customWidth="1"/>
    <col min="2044" max="2044" width="19.5703125" style="76" customWidth="1"/>
    <col min="2045" max="2045" width="13" style="76" customWidth="1"/>
    <col min="2046" max="2046" width="15.140625" style="76" customWidth="1"/>
    <col min="2047" max="2048" width="12.85546875" style="76" customWidth="1"/>
    <col min="2049" max="2049" width="13.85546875" style="76" customWidth="1"/>
    <col min="2050" max="2288" width="11.42578125" style="76"/>
    <col min="2289" max="2289" width="6.140625" style="76" customWidth="1"/>
    <col min="2290" max="2290" width="11.42578125" style="76"/>
    <col min="2291" max="2291" width="26.7109375" style="76" customWidth="1"/>
    <col min="2292" max="2292" width="39.85546875" style="76" customWidth="1"/>
    <col min="2293" max="2293" width="16" style="76" customWidth="1"/>
    <col min="2294" max="2294" width="23" style="76" customWidth="1"/>
    <col min="2295" max="2295" width="19.42578125" style="76" customWidth="1"/>
    <col min="2296" max="2296" width="22.7109375" style="76" customWidth="1"/>
    <col min="2297" max="2297" width="13.28515625" style="76" customWidth="1"/>
    <col min="2298" max="2298" width="15.140625" style="76" customWidth="1"/>
    <col min="2299" max="2299" width="17.85546875" style="76" customWidth="1"/>
    <col min="2300" max="2300" width="19.5703125" style="76" customWidth="1"/>
    <col min="2301" max="2301" width="13" style="76" customWidth="1"/>
    <col min="2302" max="2302" width="15.140625" style="76" customWidth="1"/>
    <col min="2303" max="2304" width="12.85546875" style="76" customWidth="1"/>
    <col min="2305" max="2305" width="13.85546875" style="76" customWidth="1"/>
    <col min="2306" max="2544" width="11.42578125" style="76"/>
    <col min="2545" max="2545" width="6.140625" style="76" customWidth="1"/>
    <col min="2546" max="2546" width="11.42578125" style="76"/>
    <col min="2547" max="2547" width="26.7109375" style="76" customWidth="1"/>
    <col min="2548" max="2548" width="39.85546875" style="76" customWidth="1"/>
    <col min="2549" max="2549" width="16" style="76" customWidth="1"/>
    <col min="2550" max="2550" width="23" style="76" customWidth="1"/>
    <col min="2551" max="2551" width="19.42578125" style="76" customWidth="1"/>
    <col min="2552" max="2552" width="22.7109375" style="76" customWidth="1"/>
    <col min="2553" max="2553" width="13.28515625" style="76" customWidth="1"/>
    <col min="2554" max="2554" width="15.140625" style="76" customWidth="1"/>
    <col min="2555" max="2555" width="17.85546875" style="76" customWidth="1"/>
    <col min="2556" max="2556" width="19.5703125" style="76" customWidth="1"/>
    <col min="2557" max="2557" width="13" style="76" customWidth="1"/>
    <col min="2558" max="2558" width="15.140625" style="76" customWidth="1"/>
    <col min="2559" max="2560" width="12.85546875" style="76" customWidth="1"/>
    <col min="2561" max="2561" width="13.85546875" style="76" customWidth="1"/>
    <col min="2562" max="2800" width="11.42578125" style="76"/>
    <col min="2801" max="2801" width="6.140625" style="76" customWidth="1"/>
    <col min="2802" max="2802" width="11.42578125" style="76"/>
    <col min="2803" max="2803" width="26.7109375" style="76" customWidth="1"/>
    <col min="2804" max="2804" width="39.85546875" style="76" customWidth="1"/>
    <col min="2805" max="2805" width="16" style="76" customWidth="1"/>
    <col min="2806" max="2806" width="23" style="76" customWidth="1"/>
    <col min="2807" max="2807" width="19.42578125" style="76" customWidth="1"/>
    <col min="2808" max="2808" width="22.7109375" style="76" customWidth="1"/>
    <col min="2809" max="2809" width="13.28515625" style="76" customWidth="1"/>
    <col min="2810" max="2810" width="15.140625" style="76" customWidth="1"/>
    <col min="2811" max="2811" width="17.85546875" style="76" customWidth="1"/>
    <col min="2812" max="2812" width="19.5703125" style="76" customWidth="1"/>
    <col min="2813" max="2813" width="13" style="76" customWidth="1"/>
    <col min="2814" max="2814" width="15.140625" style="76" customWidth="1"/>
    <col min="2815" max="2816" width="12.85546875" style="76" customWidth="1"/>
    <col min="2817" max="2817" width="13.85546875" style="76" customWidth="1"/>
    <col min="2818" max="3056" width="11.42578125" style="76"/>
    <col min="3057" max="3057" width="6.140625" style="76" customWidth="1"/>
    <col min="3058" max="3058" width="11.42578125" style="76"/>
    <col min="3059" max="3059" width="26.7109375" style="76" customWidth="1"/>
    <col min="3060" max="3060" width="39.85546875" style="76" customWidth="1"/>
    <col min="3061" max="3061" width="16" style="76" customWidth="1"/>
    <col min="3062" max="3062" width="23" style="76" customWidth="1"/>
    <col min="3063" max="3063" width="19.42578125" style="76" customWidth="1"/>
    <col min="3064" max="3064" width="22.7109375" style="76" customWidth="1"/>
    <col min="3065" max="3065" width="13.28515625" style="76" customWidth="1"/>
    <col min="3066" max="3066" width="15.140625" style="76" customWidth="1"/>
    <col min="3067" max="3067" width="17.85546875" style="76" customWidth="1"/>
    <col min="3068" max="3068" width="19.5703125" style="76" customWidth="1"/>
    <col min="3069" max="3069" width="13" style="76" customWidth="1"/>
    <col min="3070" max="3070" width="15.140625" style="76" customWidth="1"/>
    <col min="3071" max="3072" width="12.85546875" style="76" customWidth="1"/>
    <col min="3073" max="3073" width="13.85546875" style="76" customWidth="1"/>
    <col min="3074" max="3312" width="11.42578125" style="76"/>
    <col min="3313" max="3313" width="6.140625" style="76" customWidth="1"/>
    <col min="3314" max="3314" width="11.42578125" style="76"/>
    <col min="3315" max="3315" width="26.7109375" style="76" customWidth="1"/>
    <col min="3316" max="3316" width="39.85546875" style="76" customWidth="1"/>
    <col min="3317" max="3317" width="16" style="76" customWidth="1"/>
    <col min="3318" max="3318" width="23" style="76" customWidth="1"/>
    <col min="3319" max="3319" width="19.42578125" style="76" customWidth="1"/>
    <col min="3320" max="3320" width="22.7109375" style="76" customWidth="1"/>
    <col min="3321" max="3321" width="13.28515625" style="76" customWidth="1"/>
    <col min="3322" max="3322" width="15.140625" style="76" customWidth="1"/>
    <col min="3323" max="3323" width="17.85546875" style="76" customWidth="1"/>
    <col min="3324" max="3324" width="19.5703125" style="76" customWidth="1"/>
    <col min="3325" max="3325" width="13" style="76" customWidth="1"/>
    <col min="3326" max="3326" width="15.140625" style="76" customWidth="1"/>
    <col min="3327" max="3328" width="12.85546875" style="76" customWidth="1"/>
    <col min="3329" max="3329" width="13.85546875" style="76" customWidth="1"/>
    <col min="3330" max="3568" width="11.42578125" style="76"/>
    <col min="3569" max="3569" width="6.140625" style="76" customWidth="1"/>
    <col min="3570" max="3570" width="11.42578125" style="76"/>
    <col min="3571" max="3571" width="26.7109375" style="76" customWidth="1"/>
    <col min="3572" max="3572" width="39.85546875" style="76" customWidth="1"/>
    <col min="3573" max="3573" width="16" style="76" customWidth="1"/>
    <col min="3574" max="3574" width="23" style="76" customWidth="1"/>
    <col min="3575" max="3575" width="19.42578125" style="76" customWidth="1"/>
    <col min="3576" max="3576" width="22.7109375" style="76" customWidth="1"/>
    <col min="3577" max="3577" width="13.28515625" style="76" customWidth="1"/>
    <col min="3578" max="3578" width="15.140625" style="76" customWidth="1"/>
    <col min="3579" max="3579" width="17.85546875" style="76" customWidth="1"/>
    <col min="3580" max="3580" width="19.5703125" style="76" customWidth="1"/>
    <col min="3581" max="3581" width="13" style="76" customWidth="1"/>
    <col min="3582" max="3582" width="15.140625" style="76" customWidth="1"/>
    <col min="3583" max="3584" width="12.85546875" style="76" customWidth="1"/>
    <col min="3585" max="3585" width="13.85546875" style="76" customWidth="1"/>
    <col min="3586" max="3824" width="11.42578125" style="76"/>
    <col min="3825" max="3825" width="6.140625" style="76" customWidth="1"/>
    <col min="3826" max="3826" width="11.42578125" style="76"/>
    <col min="3827" max="3827" width="26.7109375" style="76" customWidth="1"/>
    <col min="3828" max="3828" width="39.85546875" style="76" customWidth="1"/>
    <col min="3829" max="3829" width="16" style="76" customWidth="1"/>
    <col min="3830" max="3830" width="23" style="76" customWidth="1"/>
    <col min="3831" max="3831" width="19.42578125" style="76" customWidth="1"/>
    <col min="3832" max="3832" width="22.7109375" style="76" customWidth="1"/>
    <col min="3833" max="3833" width="13.28515625" style="76" customWidth="1"/>
    <col min="3834" max="3834" width="15.140625" style="76" customWidth="1"/>
    <col min="3835" max="3835" width="17.85546875" style="76" customWidth="1"/>
    <col min="3836" max="3836" width="19.5703125" style="76" customWidth="1"/>
    <col min="3837" max="3837" width="13" style="76" customWidth="1"/>
    <col min="3838" max="3838" width="15.140625" style="76" customWidth="1"/>
    <col min="3839" max="3840" width="12.85546875" style="76" customWidth="1"/>
    <col min="3841" max="3841" width="13.85546875" style="76" customWidth="1"/>
    <col min="3842" max="4080" width="11.42578125" style="76"/>
    <col min="4081" max="4081" width="6.140625" style="76" customWidth="1"/>
    <col min="4082" max="4082" width="11.42578125" style="76"/>
    <col min="4083" max="4083" width="26.7109375" style="76" customWidth="1"/>
    <col min="4084" max="4084" width="39.85546875" style="76" customWidth="1"/>
    <col min="4085" max="4085" width="16" style="76" customWidth="1"/>
    <col min="4086" max="4086" width="23" style="76" customWidth="1"/>
    <col min="4087" max="4087" width="19.42578125" style="76" customWidth="1"/>
    <col min="4088" max="4088" width="22.7109375" style="76" customWidth="1"/>
    <col min="4089" max="4089" width="13.28515625" style="76" customWidth="1"/>
    <col min="4090" max="4090" width="15.140625" style="76" customWidth="1"/>
    <col min="4091" max="4091" width="17.85546875" style="76" customWidth="1"/>
    <col min="4092" max="4092" width="19.5703125" style="76" customWidth="1"/>
    <col min="4093" max="4093" width="13" style="76" customWidth="1"/>
    <col min="4094" max="4094" width="15.140625" style="76" customWidth="1"/>
    <col min="4095" max="4096" width="12.85546875" style="76" customWidth="1"/>
    <col min="4097" max="4097" width="13.85546875" style="76" customWidth="1"/>
    <col min="4098" max="4336" width="11.42578125" style="76"/>
    <col min="4337" max="4337" width="6.140625" style="76" customWidth="1"/>
    <col min="4338" max="4338" width="11.42578125" style="76"/>
    <col min="4339" max="4339" width="26.7109375" style="76" customWidth="1"/>
    <col min="4340" max="4340" width="39.85546875" style="76" customWidth="1"/>
    <col min="4341" max="4341" width="16" style="76" customWidth="1"/>
    <col min="4342" max="4342" width="23" style="76" customWidth="1"/>
    <col min="4343" max="4343" width="19.42578125" style="76" customWidth="1"/>
    <col min="4344" max="4344" width="22.7109375" style="76" customWidth="1"/>
    <col min="4345" max="4345" width="13.28515625" style="76" customWidth="1"/>
    <col min="4346" max="4346" width="15.140625" style="76" customWidth="1"/>
    <col min="4347" max="4347" width="17.85546875" style="76" customWidth="1"/>
    <col min="4348" max="4348" width="19.5703125" style="76" customWidth="1"/>
    <col min="4349" max="4349" width="13" style="76" customWidth="1"/>
    <col min="4350" max="4350" width="15.140625" style="76" customWidth="1"/>
    <col min="4351" max="4352" width="12.85546875" style="76" customWidth="1"/>
    <col min="4353" max="4353" width="13.85546875" style="76" customWidth="1"/>
    <col min="4354" max="4592" width="11.42578125" style="76"/>
    <col min="4593" max="4593" width="6.140625" style="76" customWidth="1"/>
    <col min="4594" max="4594" width="11.42578125" style="76"/>
    <col min="4595" max="4595" width="26.7109375" style="76" customWidth="1"/>
    <col min="4596" max="4596" width="39.85546875" style="76" customWidth="1"/>
    <col min="4597" max="4597" width="16" style="76" customWidth="1"/>
    <col min="4598" max="4598" width="23" style="76" customWidth="1"/>
    <col min="4599" max="4599" width="19.42578125" style="76" customWidth="1"/>
    <col min="4600" max="4600" width="22.7109375" style="76" customWidth="1"/>
    <col min="4601" max="4601" width="13.28515625" style="76" customWidth="1"/>
    <col min="4602" max="4602" width="15.140625" style="76" customWidth="1"/>
    <col min="4603" max="4603" width="17.85546875" style="76" customWidth="1"/>
    <col min="4604" max="4604" width="19.5703125" style="76" customWidth="1"/>
    <col min="4605" max="4605" width="13" style="76" customWidth="1"/>
    <col min="4606" max="4606" width="15.140625" style="76" customWidth="1"/>
    <col min="4607" max="4608" width="12.85546875" style="76" customWidth="1"/>
    <col min="4609" max="4609" width="13.85546875" style="76" customWidth="1"/>
    <col min="4610" max="4848" width="11.42578125" style="76"/>
    <col min="4849" max="4849" width="6.140625" style="76" customWidth="1"/>
    <col min="4850" max="4850" width="11.42578125" style="76"/>
    <col min="4851" max="4851" width="26.7109375" style="76" customWidth="1"/>
    <col min="4852" max="4852" width="39.85546875" style="76" customWidth="1"/>
    <col min="4853" max="4853" width="16" style="76" customWidth="1"/>
    <col min="4854" max="4854" width="23" style="76" customWidth="1"/>
    <col min="4855" max="4855" width="19.42578125" style="76" customWidth="1"/>
    <col min="4856" max="4856" width="22.7109375" style="76" customWidth="1"/>
    <col min="4857" max="4857" width="13.28515625" style="76" customWidth="1"/>
    <col min="4858" max="4858" width="15.140625" style="76" customWidth="1"/>
    <col min="4859" max="4859" width="17.85546875" style="76" customWidth="1"/>
    <col min="4860" max="4860" width="19.5703125" style="76" customWidth="1"/>
    <col min="4861" max="4861" width="13" style="76" customWidth="1"/>
    <col min="4862" max="4862" width="15.140625" style="76" customWidth="1"/>
    <col min="4863" max="4864" width="12.85546875" style="76" customWidth="1"/>
    <col min="4865" max="4865" width="13.85546875" style="76" customWidth="1"/>
    <col min="4866" max="5104" width="11.42578125" style="76"/>
    <col min="5105" max="5105" width="6.140625" style="76" customWidth="1"/>
    <col min="5106" max="5106" width="11.42578125" style="76"/>
    <col min="5107" max="5107" width="26.7109375" style="76" customWidth="1"/>
    <col min="5108" max="5108" width="39.85546875" style="76" customWidth="1"/>
    <col min="5109" max="5109" width="16" style="76" customWidth="1"/>
    <col min="5110" max="5110" width="23" style="76" customWidth="1"/>
    <col min="5111" max="5111" width="19.42578125" style="76" customWidth="1"/>
    <col min="5112" max="5112" width="22.7109375" style="76" customWidth="1"/>
    <col min="5113" max="5113" width="13.28515625" style="76" customWidth="1"/>
    <col min="5114" max="5114" width="15.140625" style="76" customWidth="1"/>
    <col min="5115" max="5115" width="17.85546875" style="76" customWidth="1"/>
    <col min="5116" max="5116" width="19.5703125" style="76" customWidth="1"/>
    <col min="5117" max="5117" width="13" style="76" customWidth="1"/>
    <col min="5118" max="5118" width="15.140625" style="76" customWidth="1"/>
    <col min="5119" max="5120" width="12.85546875" style="76" customWidth="1"/>
    <col min="5121" max="5121" width="13.85546875" style="76" customWidth="1"/>
    <col min="5122" max="5360" width="11.42578125" style="76"/>
    <col min="5361" max="5361" width="6.140625" style="76" customWidth="1"/>
    <col min="5362" max="5362" width="11.42578125" style="76"/>
    <col min="5363" max="5363" width="26.7109375" style="76" customWidth="1"/>
    <col min="5364" max="5364" width="39.85546875" style="76" customWidth="1"/>
    <col min="5365" max="5365" width="16" style="76" customWidth="1"/>
    <col min="5366" max="5366" width="23" style="76" customWidth="1"/>
    <col min="5367" max="5367" width="19.42578125" style="76" customWidth="1"/>
    <col min="5368" max="5368" width="22.7109375" style="76" customWidth="1"/>
    <col min="5369" max="5369" width="13.28515625" style="76" customWidth="1"/>
    <col min="5370" max="5370" width="15.140625" style="76" customWidth="1"/>
    <col min="5371" max="5371" width="17.85546875" style="76" customWidth="1"/>
    <col min="5372" max="5372" width="19.5703125" style="76" customWidth="1"/>
    <col min="5373" max="5373" width="13" style="76" customWidth="1"/>
    <col min="5374" max="5374" width="15.140625" style="76" customWidth="1"/>
    <col min="5375" max="5376" width="12.85546875" style="76" customWidth="1"/>
    <col min="5377" max="5377" width="13.85546875" style="76" customWidth="1"/>
    <col min="5378" max="5616" width="11.42578125" style="76"/>
    <col min="5617" max="5617" width="6.140625" style="76" customWidth="1"/>
    <col min="5618" max="5618" width="11.42578125" style="76"/>
    <col min="5619" max="5619" width="26.7109375" style="76" customWidth="1"/>
    <col min="5620" max="5620" width="39.85546875" style="76" customWidth="1"/>
    <col min="5621" max="5621" width="16" style="76" customWidth="1"/>
    <col min="5622" max="5622" width="23" style="76" customWidth="1"/>
    <col min="5623" max="5623" width="19.42578125" style="76" customWidth="1"/>
    <col min="5624" max="5624" width="22.7109375" style="76" customWidth="1"/>
    <col min="5625" max="5625" width="13.28515625" style="76" customWidth="1"/>
    <col min="5626" max="5626" width="15.140625" style="76" customWidth="1"/>
    <col min="5627" max="5627" width="17.85546875" style="76" customWidth="1"/>
    <col min="5628" max="5628" width="19.5703125" style="76" customWidth="1"/>
    <col min="5629" max="5629" width="13" style="76" customWidth="1"/>
    <col min="5630" max="5630" width="15.140625" style="76" customWidth="1"/>
    <col min="5631" max="5632" width="12.85546875" style="76" customWidth="1"/>
    <col min="5633" max="5633" width="13.85546875" style="76" customWidth="1"/>
    <col min="5634" max="5872" width="11.42578125" style="76"/>
    <col min="5873" max="5873" width="6.140625" style="76" customWidth="1"/>
    <col min="5874" max="5874" width="11.42578125" style="76"/>
    <col min="5875" max="5875" width="26.7109375" style="76" customWidth="1"/>
    <col min="5876" max="5876" width="39.85546875" style="76" customWidth="1"/>
    <col min="5877" max="5877" width="16" style="76" customWidth="1"/>
    <col min="5878" max="5878" width="23" style="76" customWidth="1"/>
    <col min="5879" max="5879" width="19.42578125" style="76" customWidth="1"/>
    <col min="5880" max="5880" width="22.7109375" style="76" customWidth="1"/>
    <col min="5881" max="5881" width="13.28515625" style="76" customWidth="1"/>
    <col min="5882" max="5882" width="15.140625" style="76" customWidth="1"/>
    <col min="5883" max="5883" width="17.85546875" style="76" customWidth="1"/>
    <col min="5884" max="5884" width="19.5703125" style="76" customWidth="1"/>
    <col min="5885" max="5885" width="13" style="76" customWidth="1"/>
    <col min="5886" max="5886" width="15.140625" style="76" customWidth="1"/>
    <col min="5887" max="5888" width="12.85546875" style="76" customWidth="1"/>
    <col min="5889" max="5889" width="13.85546875" style="76" customWidth="1"/>
    <col min="5890" max="6128" width="11.42578125" style="76"/>
    <col min="6129" max="6129" width="6.140625" style="76" customWidth="1"/>
    <col min="6130" max="6130" width="11.42578125" style="76"/>
    <col min="6131" max="6131" width="26.7109375" style="76" customWidth="1"/>
    <col min="6132" max="6132" width="39.85546875" style="76" customWidth="1"/>
    <col min="6133" max="6133" width="16" style="76" customWidth="1"/>
    <col min="6134" max="6134" width="23" style="76" customWidth="1"/>
    <col min="6135" max="6135" width="19.42578125" style="76" customWidth="1"/>
    <col min="6136" max="6136" width="22.7109375" style="76" customWidth="1"/>
    <col min="6137" max="6137" width="13.28515625" style="76" customWidth="1"/>
    <col min="6138" max="6138" width="15.140625" style="76" customWidth="1"/>
    <col min="6139" max="6139" width="17.85546875" style="76" customWidth="1"/>
    <col min="6140" max="6140" width="19.5703125" style="76" customWidth="1"/>
    <col min="6141" max="6141" width="13" style="76" customWidth="1"/>
    <col min="6142" max="6142" width="15.140625" style="76" customWidth="1"/>
    <col min="6143" max="6144" width="12.85546875" style="76" customWidth="1"/>
    <col min="6145" max="6145" width="13.85546875" style="76" customWidth="1"/>
    <col min="6146" max="6384" width="11.42578125" style="76"/>
    <col min="6385" max="6385" width="6.140625" style="76" customWidth="1"/>
    <col min="6386" max="6386" width="11.42578125" style="76"/>
    <col min="6387" max="6387" width="26.7109375" style="76" customWidth="1"/>
    <col min="6388" max="6388" width="39.85546875" style="76" customWidth="1"/>
    <col min="6389" max="6389" width="16" style="76" customWidth="1"/>
    <col min="6390" max="6390" width="23" style="76" customWidth="1"/>
    <col min="6391" max="6391" width="19.42578125" style="76" customWidth="1"/>
    <col min="6392" max="6392" width="22.7109375" style="76" customWidth="1"/>
    <col min="6393" max="6393" width="13.28515625" style="76" customWidth="1"/>
    <col min="6394" max="6394" width="15.140625" style="76" customWidth="1"/>
    <col min="6395" max="6395" width="17.85546875" style="76" customWidth="1"/>
    <col min="6396" max="6396" width="19.5703125" style="76" customWidth="1"/>
    <col min="6397" max="6397" width="13" style="76" customWidth="1"/>
    <col min="6398" max="6398" width="15.140625" style="76" customWidth="1"/>
    <col min="6399" max="6400" width="12.85546875" style="76" customWidth="1"/>
    <col min="6401" max="6401" width="13.85546875" style="76" customWidth="1"/>
    <col min="6402" max="6640" width="11.42578125" style="76"/>
    <col min="6641" max="6641" width="6.140625" style="76" customWidth="1"/>
    <col min="6642" max="6642" width="11.42578125" style="76"/>
    <col min="6643" max="6643" width="26.7109375" style="76" customWidth="1"/>
    <col min="6644" max="6644" width="39.85546875" style="76" customWidth="1"/>
    <col min="6645" max="6645" width="16" style="76" customWidth="1"/>
    <col min="6646" max="6646" width="23" style="76" customWidth="1"/>
    <col min="6647" max="6647" width="19.42578125" style="76" customWidth="1"/>
    <col min="6648" max="6648" width="22.7109375" style="76" customWidth="1"/>
    <col min="6649" max="6649" width="13.28515625" style="76" customWidth="1"/>
    <col min="6650" max="6650" width="15.140625" style="76" customWidth="1"/>
    <col min="6651" max="6651" width="17.85546875" style="76" customWidth="1"/>
    <col min="6652" max="6652" width="19.5703125" style="76" customWidth="1"/>
    <col min="6653" max="6653" width="13" style="76" customWidth="1"/>
    <col min="6654" max="6654" width="15.140625" style="76" customWidth="1"/>
    <col min="6655" max="6656" width="12.85546875" style="76" customWidth="1"/>
    <col min="6657" max="6657" width="13.85546875" style="76" customWidth="1"/>
    <col min="6658" max="6896" width="11.42578125" style="76"/>
    <col min="6897" max="6897" width="6.140625" style="76" customWidth="1"/>
    <col min="6898" max="6898" width="11.42578125" style="76"/>
    <col min="6899" max="6899" width="26.7109375" style="76" customWidth="1"/>
    <col min="6900" max="6900" width="39.85546875" style="76" customWidth="1"/>
    <col min="6901" max="6901" width="16" style="76" customWidth="1"/>
    <col min="6902" max="6902" width="23" style="76" customWidth="1"/>
    <col min="6903" max="6903" width="19.42578125" style="76" customWidth="1"/>
    <col min="6904" max="6904" width="22.7109375" style="76" customWidth="1"/>
    <col min="6905" max="6905" width="13.28515625" style="76" customWidth="1"/>
    <col min="6906" max="6906" width="15.140625" style="76" customWidth="1"/>
    <col min="6907" max="6907" width="17.85546875" style="76" customWidth="1"/>
    <col min="6908" max="6908" width="19.5703125" style="76" customWidth="1"/>
    <col min="6909" max="6909" width="13" style="76" customWidth="1"/>
    <col min="6910" max="6910" width="15.140625" style="76" customWidth="1"/>
    <col min="6911" max="6912" width="12.85546875" style="76" customWidth="1"/>
    <col min="6913" max="6913" width="13.85546875" style="76" customWidth="1"/>
    <col min="6914" max="7152" width="11.42578125" style="76"/>
    <col min="7153" max="7153" width="6.140625" style="76" customWidth="1"/>
    <col min="7154" max="7154" width="11.42578125" style="76"/>
    <col min="7155" max="7155" width="26.7109375" style="76" customWidth="1"/>
    <col min="7156" max="7156" width="39.85546875" style="76" customWidth="1"/>
    <col min="7157" max="7157" width="16" style="76" customWidth="1"/>
    <col min="7158" max="7158" width="23" style="76" customWidth="1"/>
    <col min="7159" max="7159" width="19.42578125" style="76" customWidth="1"/>
    <col min="7160" max="7160" width="22.7109375" style="76" customWidth="1"/>
    <col min="7161" max="7161" width="13.28515625" style="76" customWidth="1"/>
    <col min="7162" max="7162" width="15.140625" style="76" customWidth="1"/>
    <col min="7163" max="7163" width="17.85546875" style="76" customWidth="1"/>
    <col min="7164" max="7164" width="19.5703125" style="76" customWidth="1"/>
    <col min="7165" max="7165" width="13" style="76" customWidth="1"/>
    <col min="7166" max="7166" width="15.140625" style="76" customWidth="1"/>
    <col min="7167" max="7168" width="12.85546875" style="76" customWidth="1"/>
    <col min="7169" max="7169" width="13.85546875" style="76" customWidth="1"/>
    <col min="7170" max="7408" width="11.42578125" style="76"/>
    <col min="7409" max="7409" width="6.140625" style="76" customWidth="1"/>
    <col min="7410" max="7410" width="11.42578125" style="76"/>
    <col min="7411" max="7411" width="26.7109375" style="76" customWidth="1"/>
    <col min="7412" max="7412" width="39.85546875" style="76" customWidth="1"/>
    <col min="7413" max="7413" width="16" style="76" customWidth="1"/>
    <col min="7414" max="7414" width="23" style="76" customWidth="1"/>
    <col min="7415" max="7415" width="19.42578125" style="76" customWidth="1"/>
    <col min="7416" max="7416" width="22.7109375" style="76" customWidth="1"/>
    <col min="7417" max="7417" width="13.28515625" style="76" customWidth="1"/>
    <col min="7418" max="7418" width="15.140625" style="76" customWidth="1"/>
    <col min="7419" max="7419" width="17.85546875" style="76" customWidth="1"/>
    <col min="7420" max="7420" width="19.5703125" style="76" customWidth="1"/>
    <col min="7421" max="7421" width="13" style="76" customWidth="1"/>
    <col min="7422" max="7422" width="15.140625" style="76" customWidth="1"/>
    <col min="7423" max="7424" width="12.85546875" style="76" customWidth="1"/>
    <col min="7425" max="7425" width="13.85546875" style="76" customWidth="1"/>
    <col min="7426" max="7664" width="11.42578125" style="76"/>
    <col min="7665" max="7665" width="6.140625" style="76" customWidth="1"/>
    <col min="7666" max="7666" width="11.42578125" style="76"/>
    <col min="7667" max="7667" width="26.7109375" style="76" customWidth="1"/>
    <col min="7668" max="7668" width="39.85546875" style="76" customWidth="1"/>
    <col min="7669" max="7669" width="16" style="76" customWidth="1"/>
    <col min="7670" max="7670" width="23" style="76" customWidth="1"/>
    <col min="7671" max="7671" width="19.42578125" style="76" customWidth="1"/>
    <col min="7672" max="7672" width="22.7109375" style="76" customWidth="1"/>
    <col min="7673" max="7673" width="13.28515625" style="76" customWidth="1"/>
    <col min="7674" max="7674" width="15.140625" style="76" customWidth="1"/>
    <col min="7675" max="7675" width="17.85546875" style="76" customWidth="1"/>
    <col min="7676" max="7676" width="19.5703125" style="76" customWidth="1"/>
    <col min="7677" max="7677" width="13" style="76" customWidth="1"/>
    <col min="7678" max="7678" width="15.140625" style="76" customWidth="1"/>
    <col min="7679" max="7680" width="12.85546875" style="76" customWidth="1"/>
    <col min="7681" max="7681" width="13.85546875" style="76" customWidth="1"/>
    <col min="7682" max="7920" width="11.42578125" style="76"/>
    <col min="7921" max="7921" width="6.140625" style="76" customWidth="1"/>
    <col min="7922" max="7922" width="11.42578125" style="76"/>
    <col min="7923" max="7923" width="26.7109375" style="76" customWidth="1"/>
    <col min="7924" max="7924" width="39.85546875" style="76" customWidth="1"/>
    <col min="7925" max="7925" width="16" style="76" customWidth="1"/>
    <col min="7926" max="7926" width="23" style="76" customWidth="1"/>
    <col min="7927" max="7927" width="19.42578125" style="76" customWidth="1"/>
    <col min="7928" max="7928" width="22.7109375" style="76" customWidth="1"/>
    <col min="7929" max="7929" width="13.28515625" style="76" customWidth="1"/>
    <col min="7930" max="7930" width="15.140625" style="76" customWidth="1"/>
    <col min="7931" max="7931" width="17.85546875" style="76" customWidth="1"/>
    <col min="7932" max="7932" width="19.5703125" style="76" customWidth="1"/>
    <col min="7933" max="7933" width="13" style="76" customWidth="1"/>
    <col min="7934" max="7934" width="15.140625" style="76" customWidth="1"/>
    <col min="7935" max="7936" width="12.85546875" style="76" customWidth="1"/>
    <col min="7937" max="7937" width="13.85546875" style="76" customWidth="1"/>
    <col min="7938" max="8176" width="11.42578125" style="76"/>
    <col min="8177" max="8177" width="6.140625" style="76" customWidth="1"/>
    <col min="8178" max="8178" width="11.42578125" style="76"/>
    <col min="8179" max="8179" width="26.7109375" style="76" customWidth="1"/>
    <col min="8180" max="8180" width="39.85546875" style="76" customWidth="1"/>
    <col min="8181" max="8181" width="16" style="76" customWidth="1"/>
    <col min="8182" max="8182" width="23" style="76" customWidth="1"/>
    <col min="8183" max="8183" width="19.42578125" style="76" customWidth="1"/>
    <col min="8184" max="8184" width="22.7109375" style="76" customWidth="1"/>
    <col min="8185" max="8185" width="13.28515625" style="76" customWidth="1"/>
    <col min="8186" max="8186" width="15.140625" style="76" customWidth="1"/>
    <col min="8187" max="8187" width="17.85546875" style="76" customWidth="1"/>
    <col min="8188" max="8188" width="19.5703125" style="76" customWidth="1"/>
    <col min="8189" max="8189" width="13" style="76" customWidth="1"/>
    <col min="8190" max="8190" width="15.140625" style="76" customWidth="1"/>
    <col min="8191" max="8192" width="12.85546875" style="76" customWidth="1"/>
    <col min="8193" max="8193" width="13.85546875" style="76" customWidth="1"/>
    <col min="8194" max="8432" width="11.42578125" style="76"/>
    <col min="8433" max="8433" width="6.140625" style="76" customWidth="1"/>
    <col min="8434" max="8434" width="11.42578125" style="76"/>
    <col min="8435" max="8435" width="26.7109375" style="76" customWidth="1"/>
    <col min="8436" max="8436" width="39.85546875" style="76" customWidth="1"/>
    <col min="8437" max="8437" width="16" style="76" customWidth="1"/>
    <col min="8438" max="8438" width="23" style="76" customWidth="1"/>
    <col min="8439" max="8439" width="19.42578125" style="76" customWidth="1"/>
    <col min="8440" max="8440" width="22.7109375" style="76" customWidth="1"/>
    <col min="8441" max="8441" width="13.28515625" style="76" customWidth="1"/>
    <col min="8442" max="8442" width="15.140625" style="76" customWidth="1"/>
    <col min="8443" max="8443" width="17.85546875" style="76" customWidth="1"/>
    <col min="8444" max="8444" width="19.5703125" style="76" customWidth="1"/>
    <col min="8445" max="8445" width="13" style="76" customWidth="1"/>
    <col min="8446" max="8446" width="15.140625" style="76" customWidth="1"/>
    <col min="8447" max="8448" width="12.85546875" style="76" customWidth="1"/>
    <col min="8449" max="8449" width="13.85546875" style="76" customWidth="1"/>
    <col min="8450" max="8688" width="11.42578125" style="76"/>
    <col min="8689" max="8689" width="6.140625" style="76" customWidth="1"/>
    <col min="8690" max="8690" width="11.42578125" style="76"/>
    <col min="8691" max="8691" width="26.7109375" style="76" customWidth="1"/>
    <col min="8692" max="8692" width="39.85546875" style="76" customWidth="1"/>
    <col min="8693" max="8693" width="16" style="76" customWidth="1"/>
    <col min="8694" max="8694" width="23" style="76" customWidth="1"/>
    <col min="8695" max="8695" width="19.42578125" style="76" customWidth="1"/>
    <col min="8696" max="8696" width="22.7109375" style="76" customWidth="1"/>
    <col min="8697" max="8697" width="13.28515625" style="76" customWidth="1"/>
    <col min="8698" max="8698" width="15.140625" style="76" customWidth="1"/>
    <col min="8699" max="8699" width="17.85546875" style="76" customWidth="1"/>
    <col min="8700" max="8700" width="19.5703125" style="76" customWidth="1"/>
    <col min="8701" max="8701" width="13" style="76" customWidth="1"/>
    <col min="8702" max="8702" width="15.140625" style="76" customWidth="1"/>
    <col min="8703" max="8704" width="12.85546875" style="76" customWidth="1"/>
    <col min="8705" max="8705" width="13.85546875" style="76" customWidth="1"/>
    <col min="8706" max="8944" width="11.42578125" style="76"/>
    <col min="8945" max="8945" width="6.140625" style="76" customWidth="1"/>
    <col min="8946" max="8946" width="11.42578125" style="76"/>
    <col min="8947" max="8947" width="26.7109375" style="76" customWidth="1"/>
    <col min="8948" max="8948" width="39.85546875" style="76" customWidth="1"/>
    <col min="8949" max="8949" width="16" style="76" customWidth="1"/>
    <col min="8950" max="8950" width="23" style="76" customWidth="1"/>
    <col min="8951" max="8951" width="19.42578125" style="76" customWidth="1"/>
    <col min="8952" max="8952" width="22.7109375" style="76" customWidth="1"/>
    <col min="8953" max="8953" width="13.28515625" style="76" customWidth="1"/>
    <col min="8954" max="8954" width="15.140625" style="76" customWidth="1"/>
    <col min="8955" max="8955" width="17.85546875" style="76" customWidth="1"/>
    <col min="8956" max="8956" width="19.5703125" style="76" customWidth="1"/>
    <col min="8957" max="8957" width="13" style="76" customWidth="1"/>
    <col min="8958" max="8958" width="15.140625" style="76" customWidth="1"/>
    <col min="8959" max="8960" width="12.85546875" style="76" customWidth="1"/>
    <col min="8961" max="8961" width="13.85546875" style="76" customWidth="1"/>
    <col min="8962" max="9200" width="11.42578125" style="76"/>
    <col min="9201" max="9201" width="6.140625" style="76" customWidth="1"/>
    <col min="9202" max="9202" width="11.42578125" style="76"/>
    <col min="9203" max="9203" width="26.7109375" style="76" customWidth="1"/>
    <col min="9204" max="9204" width="39.85546875" style="76" customWidth="1"/>
    <col min="9205" max="9205" width="16" style="76" customWidth="1"/>
    <col min="9206" max="9206" width="23" style="76" customWidth="1"/>
    <col min="9207" max="9207" width="19.42578125" style="76" customWidth="1"/>
    <col min="9208" max="9208" width="22.7109375" style="76" customWidth="1"/>
    <col min="9209" max="9209" width="13.28515625" style="76" customWidth="1"/>
    <col min="9210" max="9210" width="15.140625" style="76" customWidth="1"/>
    <col min="9211" max="9211" width="17.85546875" style="76" customWidth="1"/>
    <col min="9212" max="9212" width="19.5703125" style="76" customWidth="1"/>
    <col min="9213" max="9213" width="13" style="76" customWidth="1"/>
    <col min="9214" max="9214" width="15.140625" style="76" customWidth="1"/>
    <col min="9215" max="9216" width="12.85546875" style="76" customWidth="1"/>
    <col min="9217" max="9217" width="13.85546875" style="76" customWidth="1"/>
    <col min="9218" max="9456" width="11.42578125" style="76"/>
    <col min="9457" max="9457" width="6.140625" style="76" customWidth="1"/>
    <col min="9458" max="9458" width="11.42578125" style="76"/>
    <col min="9459" max="9459" width="26.7109375" style="76" customWidth="1"/>
    <col min="9460" max="9460" width="39.85546875" style="76" customWidth="1"/>
    <col min="9461" max="9461" width="16" style="76" customWidth="1"/>
    <col min="9462" max="9462" width="23" style="76" customWidth="1"/>
    <col min="9463" max="9463" width="19.42578125" style="76" customWidth="1"/>
    <col min="9464" max="9464" width="22.7109375" style="76" customWidth="1"/>
    <col min="9465" max="9465" width="13.28515625" style="76" customWidth="1"/>
    <col min="9466" max="9466" width="15.140625" style="76" customWidth="1"/>
    <col min="9467" max="9467" width="17.85546875" style="76" customWidth="1"/>
    <col min="9468" max="9468" width="19.5703125" style="76" customWidth="1"/>
    <col min="9469" max="9469" width="13" style="76" customWidth="1"/>
    <col min="9470" max="9470" width="15.140625" style="76" customWidth="1"/>
    <col min="9471" max="9472" width="12.85546875" style="76" customWidth="1"/>
    <col min="9473" max="9473" width="13.85546875" style="76" customWidth="1"/>
    <col min="9474" max="9712" width="11.42578125" style="76"/>
    <col min="9713" max="9713" width="6.140625" style="76" customWidth="1"/>
    <col min="9714" max="9714" width="11.42578125" style="76"/>
    <col min="9715" max="9715" width="26.7109375" style="76" customWidth="1"/>
    <col min="9716" max="9716" width="39.85546875" style="76" customWidth="1"/>
    <col min="9717" max="9717" width="16" style="76" customWidth="1"/>
    <col min="9718" max="9718" width="23" style="76" customWidth="1"/>
    <col min="9719" max="9719" width="19.42578125" style="76" customWidth="1"/>
    <col min="9720" max="9720" width="22.7109375" style="76" customWidth="1"/>
    <col min="9721" max="9721" width="13.28515625" style="76" customWidth="1"/>
    <col min="9722" max="9722" width="15.140625" style="76" customWidth="1"/>
    <col min="9723" max="9723" width="17.85546875" style="76" customWidth="1"/>
    <col min="9724" max="9724" width="19.5703125" style="76" customWidth="1"/>
    <col min="9725" max="9725" width="13" style="76" customWidth="1"/>
    <col min="9726" max="9726" width="15.140625" style="76" customWidth="1"/>
    <col min="9727" max="9728" width="12.85546875" style="76" customWidth="1"/>
    <col min="9729" max="9729" width="13.85546875" style="76" customWidth="1"/>
    <col min="9730" max="9968" width="11.42578125" style="76"/>
    <col min="9969" max="9969" width="6.140625" style="76" customWidth="1"/>
    <col min="9970" max="9970" width="11.42578125" style="76"/>
    <col min="9971" max="9971" width="26.7109375" style="76" customWidth="1"/>
    <col min="9972" max="9972" width="39.85546875" style="76" customWidth="1"/>
    <col min="9973" max="9973" width="16" style="76" customWidth="1"/>
    <col min="9974" max="9974" width="23" style="76" customWidth="1"/>
    <col min="9975" max="9975" width="19.42578125" style="76" customWidth="1"/>
    <col min="9976" max="9976" width="22.7109375" style="76" customWidth="1"/>
    <col min="9977" max="9977" width="13.28515625" style="76" customWidth="1"/>
    <col min="9978" max="9978" width="15.140625" style="76" customWidth="1"/>
    <col min="9979" max="9979" width="17.85546875" style="76" customWidth="1"/>
    <col min="9980" max="9980" width="19.5703125" style="76" customWidth="1"/>
    <col min="9981" max="9981" width="13" style="76" customWidth="1"/>
    <col min="9982" max="9982" width="15.140625" style="76" customWidth="1"/>
    <col min="9983" max="9984" width="12.85546875" style="76" customWidth="1"/>
    <col min="9985" max="9985" width="13.85546875" style="76" customWidth="1"/>
    <col min="9986" max="10224" width="11.42578125" style="76"/>
    <col min="10225" max="10225" width="6.140625" style="76" customWidth="1"/>
    <col min="10226" max="10226" width="11.42578125" style="76"/>
    <col min="10227" max="10227" width="26.7109375" style="76" customWidth="1"/>
    <col min="10228" max="10228" width="39.85546875" style="76" customWidth="1"/>
    <col min="10229" max="10229" width="16" style="76" customWidth="1"/>
    <col min="10230" max="10230" width="23" style="76" customWidth="1"/>
    <col min="10231" max="10231" width="19.42578125" style="76" customWidth="1"/>
    <col min="10232" max="10232" width="22.7109375" style="76" customWidth="1"/>
    <col min="10233" max="10233" width="13.28515625" style="76" customWidth="1"/>
    <col min="10234" max="10234" width="15.140625" style="76" customWidth="1"/>
    <col min="10235" max="10235" width="17.85546875" style="76" customWidth="1"/>
    <col min="10236" max="10236" width="19.5703125" style="76" customWidth="1"/>
    <col min="10237" max="10237" width="13" style="76" customWidth="1"/>
    <col min="10238" max="10238" width="15.140625" style="76" customWidth="1"/>
    <col min="10239" max="10240" width="12.85546875" style="76" customWidth="1"/>
    <col min="10241" max="10241" width="13.85546875" style="76" customWidth="1"/>
    <col min="10242" max="10480" width="11.42578125" style="76"/>
    <col min="10481" max="10481" width="6.140625" style="76" customWidth="1"/>
    <col min="10482" max="10482" width="11.42578125" style="76"/>
    <col min="10483" max="10483" width="26.7109375" style="76" customWidth="1"/>
    <col min="10484" max="10484" width="39.85546875" style="76" customWidth="1"/>
    <col min="10485" max="10485" width="16" style="76" customWidth="1"/>
    <col min="10486" max="10486" width="23" style="76" customWidth="1"/>
    <col min="10487" max="10487" width="19.42578125" style="76" customWidth="1"/>
    <col min="10488" max="10488" width="22.7109375" style="76" customWidth="1"/>
    <col min="10489" max="10489" width="13.28515625" style="76" customWidth="1"/>
    <col min="10490" max="10490" width="15.140625" style="76" customWidth="1"/>
    <col min="10491" max="10491" width="17.85546875" style="76" customWidth="1"/>
    <col min="10492" max="10492" width="19.5703125" style="76" customWidth="1"/>
    <col min="10493" max="10493" width="13" style="76" customWidth="1"/>
    <col min="10494" max="10494" width="15.140625" style="76" customWidth="1"/>
    <col min="10495" max="10496" width="12.85546875" style="76" customWidth="1"/>
    <col min="10497" max="10497" width="13.85546875" style="76" customWidth="1"/>
    <col min="10498" max="10736" width="11.42578125" style="76"/>
    <col min="10737" max="10737" width="6.140625" style="76" customWidth="1"/>
    <col min="10738" max="10738" width="11.42578125" style="76"/>
    <col min="10739" max="10739" width="26.7109375" style="76" customWidth="1"/>
    <col min="10740" max="10740" width="39.85546875" style="76" customWidth="1"/>
    <col min="10741" max="10741" width="16" style="76" customWidth="1"/>
    <col min="10742" max="10742" width="23" style="76" customWidth="1"/>
    <col min="10743" max="10743" width="19.42578125" style="76" customWidth="1"/>
    <col min="10744" max="10744" width="22.7109375" style="76" customWidth="1"/>
    <col min="10745" max="10745" width="13.28515625" style="76" customWidth="1"/>
    <col min="10746" max="10746" width="15.140625" style="76" customWidth="1"/>
    <col min="10747" max="10747" width="17.85546875" style="76" customWidth="1"/>
    <col min="10748" max="10748" width="19.5703125" style="76" customWidth="1"/>
    <col min="10749" max="10749" width="13" style="76" customWidth="1"/>
    <col min="10750" max="10750" width="15.140625" style="76" customWidth="1"/>
    <col min="10751" max="10752" width="12.85546875" style="76" customWidth="1"/>
    <col min="10753" max="10753" width="13.85546875" style="76" customWidth="1"/>
    <col min="10754" max="10992" width="11.42578125" style="76"/>
    <col min="10993" max="10993" width="6.140625" style="76" customWidth="1"/>
    <col min="10994" max="10994" width="11.42578125" style="76"/>
    <col min="10995" max="10995" width="26.7109375" style="76" customWidth="1"/>
    <col min="10996" max="10996" width="39.85546875" style="76" customWidth="1"/>
    <col min="10997" max="10997" width="16" style="76" customWidth="1"/>
    <col min="10998" max="10998" width="23" style="76" customWidth="1"/>
    <col min="10999" max="10999" width="19.42578125" style="76" customWidth="1"/>
    <col min="11000" max="11000" width="22.7109375" style="76" customWidth="1"/>
    <col min="11001" max="11001" width="13.28515625" style="76" customWidth="1"/>
    <col min="11002" max="11002" width="15.140625" style="76" customWidth="1"/>
    <col min="11003" max="11003" width="17.85546875" style="76" customWidth="1"/>
    <col min="11004" max="11004" width="19.5703125" style="76" customWidth="1"/>
    <col min="11005" max="11005" width="13" style="76" customWidth="1"/>
    <col min="11006" max="11006" width="15.140625" style="76" customWidth="1"/>
    <col min="11007" max="11008" width="12.85546875" style="76" customWidth="1"/>
    <col min="11009" max="11009" width="13.85546875" style="76" customWidth="1"/>
    <col min="11010" max="11248" width="11.42578125" style="76"/>
    <col min="11249" max="11249" width="6.140625" style="76" customWidth="1"/>
    <col min="11250" max="11250" width="11.42578125" style="76"/>
    <col min="11251" max="11251" width="26.7109375" style="76" customWidth="1"/>
    <col min="11252" max="11252" width="39.85546875" style="76" customWidth="1"/>
    <col min="11253" max="11253" width="16" style="76" customWidth="1"/>
    <col min="11254" max="11254" width="23" style="76" customWidth="1"/>
    <col min="11255" max="11255" width="19.42578125" style="76" customWidth="1"/>
    <col min="11256" max="11256" width="22.7109375" style="76" customWidth="1"/>
    <col min="11257" max="11257" width="13.28515625" style="76" customWidth="1"/>
    <col min="11258" max="11258" width="15.140625" style="76" customWidth="1"/>
    <col min="11259" max="11259" width="17.85546875" style="76" customWidth="1"/>
    <col min="11260" max="11260" width="19.5703125" style="76" customWidth="1"/>
    <col min="11261" max="11261" width="13" style="76" customWidth="1"/>
    <col min="11262" max="11262" width="15.140625" style="76" customWidth="1"/>
    <col min="11263" max="11264" width="12.85546875" style="76" customWidth="1"/>
    <col min="11265" max="11265" width="13.85546875" style="76" customWidth="1"/>
    <col min="11266" max="11504" width="11.42578125" style="76"/>
    <col min="11505" max="11505" width="6.140625" style="76" customWidth="1"/>
    <col min="11506" max="11506" width="11.42578125" style="76"/>
    <col min="11507" max="11507" width="26.7109375" style="76" customWidth="1"/>
    <col min="11508" max="11508" width="39.85546875" style="76" customWidth="1"/>
    <col min="11509" max="11509" width="16" style="76" customWidth="1"/>
    <col min="11510" max="11510" width="23" style="76" customWidth="1"/>
    <col min="11511" max="11511" width="19.42578125" style="76" customWidth="1"/>
    <col min="11512" max="11512" width="22.7109375" style="76" customWidth="1"/>
    <col min="11513" max="11513" width="13.28515625" style="76" customWidth="1"/>
    <col min="11514" max="11514" width="15.140625" style="76" customWidth="1"/>
    <col min="11515" max="11515" width="17.85546875" style="76" customWidth="1"/>
    <col min="11516" max="11516" width="19.5703125" style="76" customWidth="1"/>
    <col min="11517" max="11517" width="13" style="76" customWidth="1"/>
    <col min="11518" max="11518" width="15.140625" style="76" customWidth="1"/>
    <col min="11519" max="11520" width="12.85546875" style="76" customWidth="1"/>
    <col min="11521" max="11521" width="13.85546875" style="76" customWidth="1"/>
    <col min="11522" max="11760" width="11.42578125" style="76"/>
    <col min="11761" max="11761" width="6.140625" style="76" customWidth="1"/>
    <col min="11762" max="11762" width="11.42578125" style="76"/>
    <col min="11763" max="11763" width="26.7109375" style="76" customWidth="1"/>
    <col min="11764" max="11764" width="39.85546875" style="76" customWidth="1"/>
    <col min="11765" max="11765" width="16" style="76" customWidth="1"/>
    <col min="11766" max="11766" width="23" style="76" customWidth="1"/>
    <col min="11767" max="11767" width="19.42578125" style="76" customWidth="1"/>
    <col min="11768" max="11768" width="22.7109375" style="76" customWidth="1"/>
    <col min="11769" max="11769" width="13.28515625" style="76" customWidth="1"/>
    <col min="11770" max="11770" width="15.140625" style="76" customWidth="1"/>
    <col min="11771" max="11771" width="17.85546875" style="76" customWidth="1"/>
    <col min="11772" max="11772" width="19.5703125" style="76" customWidth="1"/>
    <col min="11773" max="11773" width="13" style="76" customWidth="1"/>
    <col min="11774" max="11774" width="15.140625" style="76" customWidth="1"/>
    <col min="11775" max="11776" width="12.85546875" style="76" customWidth="1"/>
    <col min="11777" max="11777" width="13.85546875" style="76" customWidth="1"/>
    <col min="11778" max="12016" width="11.42578125" style="76"/>
    <col min="12017" max="12017" width="6.140625" style="76" customWidth="1"/>
    <col min="12018" max="12018" width="11.42578125" style="76"/>
    <col min="12019" max="12019" width="26.7109375" style="76" customWidth="1"/>
    <col min="12020" max="12020" width="39.85546875" style="76" customWidth="1"/>
    <col min="12021" max="12021" width="16" style="76" customWidth="1"/>
    <col min="12022" max="12022" width="23" style="76" customWidth="1"/>
    <col min="12023" max="12023" width="19.42578125" style="76" customWidth="1"/>
    <col min="12024" max="12024" width="22.7109375" style="76" customWidth="1"/>
    <col min="12025" max="12025" width="13.28515625" style="76" customWidth="1"/>
    <col min="12026" max="12026" width="15.140625" style="76" customWidth="1"/>
    <col min="12027" max="12027" width="17.85546875" style="76" customWidth="1"/>
    <col min="12028" max="12028" width="19.5703125" style="76" customWidth="1"/>
    <col min="12029" max="12029" width="13" style="76" customWidth="1"/>
    <col min="12030" max="12030" width="15.140625" style="76" customWidth="1"/>
    <col min="12031" max="12032" width="12.85546875" style="76" customWidth="1"/>
    <col min="12033" max="12033" width="13.85546875" style="76" customWidth="1"/>
    <col min="12034" max="12272" width="11.42578125" style="76"/>
    <col min="12273" max="12273" width="6.140625" style="76" customWidth="1"/>
    <col min="12274" max="12274" width="11.42578125" style="76"/>
    <col min="12275" max="12275" width="26.7109375" style="76" customWidth="1"/>
    <col min="12276" max="12276" width="39.85546875" style="76" customWidth="1"/>
    <col min="12277" max="12277" width="16" style="76" customWidth="1"/>
    <col min="12278" max="12278" width="23" style="76" customWidth="1"/>
    <col min="12279" max="12279" width="19.42578125" style="76" customWidth="1"/>
    <col min="12280" max="12280" width="22.7109375" style="76" customWidth="1"/>
    <col min="12281" max="12281" width="13.28515625" style="76" customWidth="1"/>
    <col min="12282" max="12282" width="15.140625" style="76" customWidth="1"/>
    <col min="12283" max="12283" width="17.85546875" style="76" customWidth="1"/>
    <col min="12284" max="12284" width="19.5703125" style="76" customWidth="1"/>
    <col min="12285" max="12285" width="13" style="76" customWidth="1"/>
    <col min="12286" max="12286" width="15.140625" style="76" customWidth="1"/>
    <col min="12287" max="12288" width="12.85546875" style="76" customWidth="1"/>
    <col min="12289" max="12289" width="13.85546875" style="76" customWidth="1"/>
    <col min="12290" max="12528" width="11.42578125" style="76"/>
    <col min="12529" max="12529" width="6.140625" style="76" customWidth="1"/>
    <col min="12530" max="12530" width="11.42578125" style="76"/>
    <col min="12531" max="12531" width="26.7109375" style="76" customWidth="1"/>
    <col min="12532" max="12532" width="39.85546875" style="76" customWidth="1"/>
    <col min="12533" max="12533" width="16" style="76" customWidth="1"/>
    <col min="12534" max="12534" width="23" style="76" customWidth="1"/>
    <col min="12535" max="12535" width="19.42578125" style="76" customWidth="1"/>
    <col min="12536" max="12536" width="22.7109375" style="76" customWidth="1"/>
    <col min="12537" max="12537" width="13.28515625" style="76" customWidth="1"/>
    <col min="12538" max="12538" width="15.140625" style="76" customWidth="1"/>
    <col min="12539" max="12539" width="17.85546875" style="76" customWidth="1"/>
    <col min="12540" max="12540" width="19.5703125" style="76" customWidth="1"/>
    <col min="12541" max="12541" width="13" style="76" customWidth="1"/>
    <col min="12542" max="12542" width="15.140625" style="76" customWidth="1"/>
    <col min="12543" max="12544" width="12.85546875" style="76" customWidth="1"/>
    <col min="12545" max="12545" width="13.85546875" style="76" customWidth="1"/>
    <col min="12546" max="12784" width="11.42578125" style="76"/>
    <col min="12785" max="12785" width="6.140625" style="76" customWidth="1"/>
    <col min="12786" max="12786" width="11.42578125" style="76"/>
    <col min="12787" max="12787" width="26.7109375" style="76" customWidth="1"/>
    <col min="12788" max="12788" width="39.85546875" style="76" customWidth="1"/>
    <col min="12789" max="12789" width="16" style="76" customWidth="1"/>
    <col min="12790" max="12790" width="23" style="76" customWidth="1"/>
    <col min="12791" max="12791" width="19.42578125" style="76" customWidth="1"/>
    <col min="12792" max="12792" width="22.7109375" style="76" customWidth="1"/>
    <col min="12793" max="12793" width="13.28515625" style="76" customWidth="1"/>
    <col min="12794" max="12794" width="15.140625" style="76" customWidth="1"/>
    <col min="12795" max="12795" width="17.85546875" style="76" customWidth="1"/>
    <col min="12796" max="12796" width="19.5703125" style="76" customWidth="1"/>
    <col min="12797" max="12797" width="13" style="76" customWidth="1"/>
    <col min="12798" max="12798" width="15.140625" style="76" customWidth="1"/>
    <col min="12799" max="12800" width="12.85546875" style="76" customWidth="1"/>
    <col min="12801" max="12801" width="13.85546875" style="76" customWidth="1"/>
    <col min="12802" max="13040" width="11.42578125" style="76"/>
    <col min="13041" max="13041" width="6.140625" style="76" customWidth="1"/>
    <col min="13042" max="13042" width="11.42578125" style="76"/>
    <col min="13043" max="13043" width="26.7109375" style="76" customWidth="1"/>
    <col min="13044" max="13044" width="39.85546875" style="76" customWidth="1"/>
    <col min="13045" max="13045" width="16" style="76" customWidth="1"/>
    <col min="13046" max="13046" width="23" style="76" customWidth="1"/>
    <col min="13047" max="13047" width="19.42578125" style="76" customWidth="1"/>
    <col min="13048" max="13048" width="22.7109375" style="76" customWidth="1"/>
    <col min="13049" max="13049" width="13.28515625" style="76" customWidth="1"/>
    <col min="13050" max="13050" width="15.140625" style="76" customWidth="1"/>
    <col min="13051" max="13051" width="17.85546875" style="76" customWidth="1"/>
    <col min="13052" max="13052" width="19.5703125" style="76" customWidth="1"/>
    <col min="13053" max="13053" width="13" style="76" customWidth="1"/>
    <col min="13054" max="13054" width="15.140625" style="76" customWidth="1"/>
    <col min="13055" max="13056" width="12.85546875" style="76" customWidth="1"/>
    <col min="13057" max="13057" width="13.85546875" style="76" customWidth="1"/>
    <col min="13058" max="13296" width="11.42578125" style="76"/>
    <col min="13297" max="13297" width="6.140625" style="76" customWidth="1"/>
    <col min="13298" max="13298" width="11.42578125" style="76"/>
    <col min="13299" max="13299" width="26.7109375" style="76" customWidth="1"/>
    <col min="13300" max="13300" width="39.85546875" style="76" customWidth="1"/>
    <col min="13301" max="13301" width="16" style="76" customWidth="1"/>
    <col min="13302" max="13302" width="23" style="76" customWidth="1"/>
    <col min="13303" max="13303" width="19.42578125" style="76" customWidth="1"/>
    <col min="13304" max="13304" width="22.7109375" style="76" customWidth="1"/>
    <col min="13305" max="13305" width="13.28515625" style="76" customWidth="1"/>
    <col min="13306" max="13306" width="15.140625" style="76" customWidth="1"/>
    <col min="13307" max="13307" width="17.85546875" style="76" customWidth="1"/>
    <col min="13308" max="13308" width="19.5703125" style="76" customWidth="1"/>
    <col min="13309" max="13309" width="13" style="76" customWidth="1"/>
    <col min="13310" max="13310" width="15.140625" style="76" customWidth="1"/>
    <col min="13311" max="13312" width="12.85546875" style="76" customWidth="1"/>
    <col min="13313" max="13313" width="13.85546875" style="76" customWidth="1"/>
    <col min="13314" max="13552" width="11.42578125" style="76"/>
    <col min="13553" max="13553" width="6.140625" style="76" customWidth="1"/>
    <col min="13554" max="13554" width="11.42578125" style="76"/>
    <col min="13555" max="13555" width="26.7109375" style="76" customWidth="1"/>
    <col min="13556" max="13556" width="39.85546875" style="76" customWidth="1"/>
    <col min="13557" max="13557" width="16" style="76" customWidth="1"/>
    <col min="13558" max="13558" width="23" style="76" customWidth="1"/>
    <col min="13559" max="13559" width="19.42578125" style="76" customWidth="1"/>
    <col min="13560" max="13560" width="22.7109375" style="76" customWidth="1"/>
    <col min="13561" max="13561" width="13.28515625" style="76" customWidth="1"/>
    <col min="13562" max="13562" width="15.140625" style="76" customWidth="1"/>
    <col min="13563" max="13563" width="17.85546875" style="76" customWidth="1"/>
    <col min="13564" max="13564" width="19.5703125" style="76" customWidth="1"/>
    <col min="13565" max="13565" width="13" style="76" customWidth="1"/>
    <col min="13566" max="13566" width="15.140625" style="76" customWidth="1"/>
    <col min="13567" max="13568" width="12.85546875" style="76" customWidth="1"/>
    <col min="13569" max="13569" width="13.85546875" style="76" customWidth="1"/>
    <col min="13570" max="13808" width="11.42578125" style="76"/>
    <col min="13809" max="13809" width="6.140625" style="76" customWidth="1"/>
    <col min="13810" max="13810" width="11.42578125" style="76"/>
    <col min="13811" max="13811" width="26.7109375" style="76" customWidth="1"/>
    <col min="13812" max="13812" width="39.85546875" style="76" customWidth="1"/>
    <col min="13813" max="13813" width="16" style="76" customWidth="1"/>
    <col min="13814" max="13814" width="23" style="76" customWidth="1"/>
    <col min="13815" max="13815" width="19.42578125" style="76" customWidth="1"/>
    <col min="13816" max="13816" width="22.7109375" style="76" customWidth="1"/>
    <col min="13817" max="13817" width="13.28515625" style="76" customWidth="1"/>
    <col min="13818" max="13818" width="15.140625" style="76" customWidth="1"/>
    <col min="13819" max="13819" width="17.85546875" style="76" customWidth="1"/>
    <col min="13820" max="13820" width="19.5703125" style="76" customWidth="1"/>
    <col min="13821" max="13821" width="13" style="76" customWidth="1"/>
    <col min="13822" max="13822" width="15.140625" style="76" customWidth="1"/>
    <col min="13823" max="13824" width="12.85546875" style="76" customWidth="1"/>
    <col min="13825" max="13825" width="13.85546875" style="76" customWidth="1"/>
    <col min="13826" max="14064" width="11.42578125" style="76"/>
    <col min="14065" max="14065" width="6.140625" style="76" customWidth="1"/>
    <col min="14066" max="14066" width="11.42578125" style="76"/>
    <col min="14067" max="14067" width="26.7109375" style="76" customWidth="1"/>
    <col min="14068" max="14068" width="39.85546875" style="76" customWidth="1"/>
    <col min="14069" max="14069" width="16" style="76" customWidth="1"/>
    <col min="14070" max="14070" width="23" style="76" customWidth="1"/>
    <col min="14071" max="14071" width="19.42578125" style="76" customWidth="1"/>
    <col min="14072" max="14072" width="22.7109375" style="76" customWidth="1"/>
    <col min="14073" max="14073" width="13.28515625" style="76" customWidth="1"/>
    <col min="14074" max="14074" width="15.140625" style="76" customWidth="1"/>
    <col min="14075" max="14075" width="17.85546875" style="76" customWidth="1"/>
    <col min="14076" max="14076" width="19.5703125" style="76" customWidth="1"/>
    <col min="14077" max="14077" width="13" style="76" customWidth="1"/>
    <col min="14078" max="14078" width="15.140625" style="76" customWidth="1"/>
    <col min="14079" max="14080" width="12.85546875" style="76" customWidth="1"/>
    <col min="14081" max="14081" width="13.85546875" style="76" customWidth="1"/>
    <col min="14082" max="14320" width="11.42578125" style="76"/>
    <col min="14321" max="14321" width="6.140625" style="76" customWidth="1"/>
    <col min="14322" max="14322" width="11.42578125" style="76"/>
    <col min="14323" max="14323" width="26.7109375" style="76" customWidth="1"/>
    <col min="14324" max="14324" width="39.85546875" style="76" customWidth="1"/>
    <col min="14325" max="14325" width="16" style="76" customWidth="1"/>
    <col min="14326" max="14326" width="23" style="76" customWidth="1"/>
    <col min="14327" max="14327" width="19.42578125" style="76" customWidth="1"/>
    <col min="14328" max="14328" width="22.7109375" style="76" customWidth="1"/>
    <col min="14329" max="14329" width="13.28515625" style="76" customWidth="1"/>
    <col min="14330" max="14330" width="15.140625" style="76" customWidth="1"/>
    <col min="14331" max="14331" width="17.85546875" style="76" customWidth="1"/>
    <col min="14332" max="14332" width="19.5703125" style="76" customWidth="1"/>
    <col min="14333" max="14333" width="13" style="76" customWidth="1"/>
    <col min="14334" max="14334" width="15.140625" style="76" customWidth="1"/>
    <col min="14335" max="14336" width="12.85546875" style="76" customWidth="1"/>
    <col min="14337" max="14337" width="13.85546875" style="76" customWidth="1"/>
    <col min="14338" max="14576" width="11.42578125" style="76"/>
    <col min="14577" max="14577" width="6.140625" style="76" customWidth="1"/>
    <col min="14578" max="14578" width="11.42578125" style="76"/>
    <col min="14579" max="14579" width="26.7109375" style="76" customWidth="1"/>
    <col min="14580" max="14580" width="39.85546875" style="76" customWidth="1"/>
    <col min="14581" max="14581" width="16" style="76" customWidth="1"/>
    <col min="14582" max="14582" width="23" style="76" customWidth="1"/>
    <col min="14583" max="14583" width="19.42578125" style="76" customWidth="1"/>
    <col min="14584" max="14584" width="22.7109375" style="76" customWidth="1"/>
    <col min="14585" max="14585" width="13.28515625" style="76" customWidth="1"/>
    <col min="14586" max="14586" width="15.140625" style="76" customWidth="1"/>
    <col min="14587" max="14587" width="17.85546875" style="76" customWidth="1"/>
    <col min="14588" max="14588" width="19.5703125" style="76" customWidth="1"/>
    <col min="14589" max="14589" width="13" style="76" customWidth="1"/>
    <col min="14590" max="14590" width="15.140625" style="76" customWidth="1"/>
    <col min="14591" max="14592" width="12.85546875" style="76" customWidth="1"/>
    <col min="14593" max="14593" width="13.85546875" style="76" customWidth="1"/>
    <col min="14594" max="14832" width="11.42578125" style="76"/>
    <col min="14833" max="14833" width="6.140625" style="76" customWidth="1"/>
    <col min="14834" max="14834" width="11.42578125" style="76"/>
    <col min="14835" max="14835" width="26.7109375" style="76" customWidth="1"/>
    <col min="14836" max="14836" width="39.85546875" style="76" customWidth="1"/>
    <col min="14837" max="14837" width="16" style="76" customWidth="1"/>
    <col min="14838" max="14838" width="23" style="76" customWidth="1"/>
    <col min="14839" max="14839" width="19.42578125" style="76" customWidth="1"/>
    <col min="14840" max="14840" width="22.7109375" style="76" customWidth="1"/>
    <col min="14841" max="14841" width="13.28515625" style="76" customWidth="1"/>
    <col min="14842" max="14842" width="15.140625" style="76" customWidth="1"/>
    <col min="14843" max="14843" width="17.85546875" style="76" customWidth="1"/>
    <col min="14844" max="14844" width="19.5703125" style="76" customWidth="1"/>
    <col min="14845" max="14845" width="13" style="76" customWidth="1"/>
    <col min="14846" max="14846" width="15.140625" style="76" customWidth="1"/>
    <col min="14847" max="14848" width="12.85546875" style="76" customWidth="1"/>
    <col min="14849" max="14849" width="13.85546875" style="76" customWidth="1"/>
    <col min="14850" max="15088" width="11.42578125" style="76"/>
    <col min="15089" max="15089" width="6.140625" style="76" customWidth="1"/>
    <col min="15090" max="15090" width="11.42578125" style="76"/>
    <col min="15091" max="15091" width="26.7109375" style="76" customWidth="1"/>
    <col min="15092" max="15092" width="39.85546875" style="76" customWidth="1"/>
    <col min="15093" max="15093" width="16" style="76" customWidth="1"/>
    <col min="15094" max="15094" width="23" style="76" customWidth="1"/>
    <col min="15095" max="15095" width="19.42578125" style="76" customWidth="1"/>
    <col min="15096" max="15096" width="22.7109375" style="76" customWidth="1"/>
    <col min="15097" max="15097" width="13.28515625" style="76" customWidth="1"/>
    <col min="15098" max="15098" width="15.140625" style="76" customWidth="1"/>
    <col min="15099" max="15099" width="17.85546875" style="76" customWidth="1"/>
    <col min="15100" max="15100" width="19.5703125" style="76" customWidth="1"/>
    <col min="15101" max="15101" width="13" style="76" customWidth="1"/>
    <col min="15102" max="15102" width="15.140625" style="76" customWidth="1"/>
    <col min="15103" max="15104" width="12.85546875" style="76" customWidth="1"/>
    <col min="15105" max="15105" width="13.85546875" style="76" customWidth="1"/>
    <col min="15106" max="15344" width="11.42578125" style="76"/>
    <col min="15345" max="15345" width="6.140625" style="76" customWidth="1"/>
    <col min="15346" max="15346" width="11.42578125" style="76"/>
    <col min="15347" max="15347" width="26.7109375" style="76" customWidth="1"/>
    <col min="15348" max="15348" width="39.85546875" style="76" customWidth="1"/>
    <col min="15349" max="15349" width="16" style="76" customWidth="1"/>
    <col min="15350" max="15350" width="23" style="76" customWidth="1"/>
    <col min="15351" max="15351" width="19.42578125" style="76" customWidth="1"/>
    <col min="15352" max="15352" width="22.7109375" style="76" customWidth="1"/>
    <col min="15353" max="15353" width="13.28515625" style="76" customWidth="1"/>
    <col min="15354" max="15354" width="15.140625" style="76" customWidth="1"/>
    <col min="15355" max="15355" width="17.85546875" style="76" customWidth="1"/>
    <col min="15356" max="15356" width="19.5703125" style="76" customWidth="1"/>
    <col min="15357" max="15357" width="13" style="76" customWidth="1"/>
    <col min="15358" max="15358" width="15.140625" style="76" customWidth="1"/>
    <col min="15359" max="15360" width="12.85546875" style="76" customWidth="1"/>
    <col min="15361" max="15361" width="13.85546875" style="76" customWidth="1"/>
    <col min="15362" max="15600" width="11.42578125" style="76"/>
    <col min="15601" max="15601" width="6.140625" style="76" customWidth="1"/>
    <col min="15602" max="15602" width="11.42578125" style="76"/>
    <col min="15603" max="15603" width="26.7109375" style="76" customWidth="1"/>
    <col min="15604" max="15604" width="39.85546875" style="76" customWidth="1"/>
    <col min="15605" max="15605" width="16" style="76" customWidth="1"/>
    <col min="15606" max="15606" width="23" style="76" customWidth="1"/>
    <col min="15607" max="15607" width="19.42578125" style="76" customWidth="1"/>
    <col min="15608" max="15608" width="22.7109375" style="76" customWidth="1"/>
    <col min="15609" max="15609" width="13.28515625" style="76" customWidth="1"/>
    <col min="15610" max="15610" width="15.140625" style="76" customWidth="1"/>
    <col min="15611" max="15611" width="17.85546875" style="76" customWidth="1"/>
    <col min="15612" max="15612" width="19.5703125" style="76" customWidth="1"/>
    <col min="15613" max="15613" width="13" style="76" customWidth="1"/>
    <col min="15614" max="15614" width="15.140625" style="76" customWidth="1"/>
    <col min="15615" max="15616" width="12.85546875" style="76" customWidth="1"/>
    <col min="15617" max="15617" width="13.85546875" style="76" customWidth="1"/>
    <col min="15618" max="15856" width="11.42578125" style="76"/>
    <col min="15857" max="15857" width="6.140625" style="76" customWidth="1"/>
    <col min="15858" max="15858" width="11.42578125" style="76"/>
    <col min="15859" max="15859" width="26.7109375" style="76" customWidth="1"/>
    <col min="15860" max="15860" width="39.85546875" style="76" customWidth="1"/>
    <col min="15861" max="15861" width="16" style="76" customWidth="1"/>
    <col min="15862" max="15862" width="23" style="76" customWidth="1"/>
    <col min="15863" max="15863" width="19.42578125" style="76" customWidth="1"/>
    <col min="15864" max="15864" width="22.7109375" style="76" customWidth="1"/>
    <col min="15865" max="15865" width="13.28515625" style="76" customWidth="1"/>
    <col min="15866" max="15866" width="15.140625" style="76" customWidth="1"/>
    <col min="15867" max="15867" width="17.85546875" style="76" customWidth="1"/>
    <col min="15868" max="15868" width="19.5703125" style="76" customWidth="1"/>
    <col min="15869" max="15869" width="13" style="76" customWidth="1"/>
    <col min="15870" max="15870" width="15.140625" style="76" customWidth="1"/>
    <col min="15871" max="15872" width="12.85546875" style="76" customWidth="1"/>
    <col min="15873" max="15873" width="13.85546875" style="76" customWidth="1"/>
    <col min="15874" max="16112" width="11.42578125" style="76"/>
    <col min="16113" max="16113" width="6.140625" style="76" customWidth="1"/>
    <col min="16114" max="16114" width="11.42578125" style="76"/>
    <col min="16115" max="16115" width="26.7109375" style="76" customWidth="1"/>
    <col min="16116" max="16116" width="39.85546875" style="76" customWidth="1"/>
    <col min="16117" max="16117" width="16" style="76" customWidth="1"/>
    <col min="16118" max="16118" width="23" style="76" customWidth="1"/>
    <col min="16119" max="16119" width="19.42578125" style="76" customWidth="1"/>
    <col min="16120" max="16120" width="22.7109375" style="76" customWidth="1"/>
    <col min="16121" max="16121" width="13.28515625" style="76" customWidth="1"/>
    <col min="16122" max="16122" width="15.140625" style="76" customWidth="1"/>
    <col min="16123" max="16123" width="17.85546875" style="76" customWidth="1"/>
    <col min="16124" max="16124" width="19.5703125" style="76" customWidth="1"/>
    <col min="16125" max="16125" width="13" style="76" customWidth="1"/>
    <col min="16126" max="16126" width="15.140625" style="76" customWidth="1"/>
    <col min="16127" max="16128" width="12.85546875" style="76" customWidth="1"/>
    <col min="16129" max="16129" width="13.85546875" style="76" customWidth="1"/>
    <col min="16130" max="16384" width="11.42578125" style="76"/>
  </cols>
  <sheetData>
    <row r="1" spans="1:13" x14ac:dyDescent="0.2">
      <c r="B1" s="77"/>
      <c r="C1" s="77"/>
      <c r="D1" s="77"/>
      <c r="E1" s="77"/>
      <c r="F1" s="77"/>
    </row>
    <row r="5" spans="1:13" ht="29.25" customHeight="1" x14ac:dyDescent="0.2">
      <c r="B5" s="132" t="s">
        <v>0</v>
      </c>
      <c r="C5" s="132"/>
      <c r="D5" s="132"/>
      <c r="E5" s="132"/>
      <c r="F5" s="132"/>
      <c r="G5" s="132"/>
      <c r="H5" s="132"/>
      <c r="I5" s="132"/>
      <c r="J5" s="132"/>
      <c r="K5" s="132"/>
    </row>
    <row r="6" spans="1:13" ht="17.25" customHeight="1" x14ac:dyDescent="0.2">
      <c r="B6" s="78"/>
      <c r="C6" s="78"/>
      <c r="D6" s="78"/>
      <c r="E6" s="78"/>
      <c r="F6" s="78"/>
      <c r="G6" s="78"/>
      <c r="H6" s="78"/>
      <c r="I6" s="78"/>
      <c r="J6" s="78"/>
      <c r="K6" s="78"/>
    </row>
    <row r="7" spans="1:13" ht="13.5" thickBot="1" x14ac:dyDescent="0.25"/>
    <row r="8" spans="1:13" s="1" customFormat="1" ht="84.75" customHeight="1" thickBot="1" x14ac:dyDescent="0.25">
      <c r="A8" s="92"/>
      <c r="B8" s="87" t="s">
        <v>1</v>
      </c>
      <c r="C8" s="91" t="s">
        <v>6</v>
      </c>
      <c r="D8" s="87" t="s">
        <v>12</v>
      </c>
      <c r="E8" s="87" t="s">
        <v>1297</v>
      </c>
      <c r="F8" s="87" t="s">
        <v>1298</v>
      </c>
      <c r="G8" s="87" t="s">
        <v>2</v>
      </c>
      <c r="H8" s="90" t="s">
        <v>3</v>
      </c>
      <c r="I8" s="87" t="s">
        <v>4</v>
      </c>
      <c r="J8" s="87" t="s">
        <v>5</v>
      </c>
      <c r="K8" s="87" t="s">
        <v>7</v>
      </c>
    </row>
    <row r="9" spans="1:13" s="80" customFormat="1" ht="63" customHeight="1" thickBot="1" x14ac:dyDescent="0.25">
      <c r="A9" s="79"/>
      <c r="B9" s="41" t="s">
        <v>18</v>
      </c>
      <c r="C9" s="5">
        <f>4272000+2136000</f>
        <v>6408000</v>
      </c>
      <c r="D9" s="7">
        <v>1</v>
      </c>
      <c r="E9" s="105">
        <v>6408000</v>
      </c>
      <c r="F9" s="7">
        <v>0</v>
      </c>
      <c r="G9" s="4" t="s">
        <v>19</v>
      </c>
      <c r="H9" s="4" t="s">
        <v>20</v>
      </c>
      <c r="I9" s="4" t="s">
        <v>21</v>
      </c>
      <c r="J9" s="4" t="s">
        <v>22</v>
      </c>
      <c r="K9" s="5">
        <v>2136000</v>
      </c>
      <c r="L9" s="106" t="s">
        <v>133</v>
      </c>
      <c r="M9" s="79"/>
    </row>
    <row r="10" spans="1:13" s="80" customFormat="1" ht="75.75" customHeight="1" thickBot="1" x14ac:dyDescent="0.25">
      <c r="A10" s="79"/>
      <c r="B10" s="41" t="s">
        <v>31</v>
      </c>
      <c r="C10" s="5">
        <v>549387345</v>
      </c>
      <c r="D10" s="7">
        <v>1</v>
      </c>
      <c r="E10" s="105">
        <v>385702786</v>
      </c>
      <c r="F10" s="107">
        <f>SUM(C10-E10)</f>
        <v>163684559</v>
      </c>
      <c r="G10" s="4" t="s">
        <v>32</v>
      </c>
      <c r="H10" s="4" t="s">
        <v>33</v>
      </c>
      <c r="I10" s="4" t="s">
        <v>34</v>
      </c>
      <c r="J10" s="4" t="s">
        <v>35</v>
      </c>
      <c r="K10" s="5"/>
      <c r="L10" s="79"/>
      <c r="M10" s="79"/>
    </row>
    <row r="11" spans="1:13" s="80" customFormat="1" ht="61.5" customHeight="1" thickBot="1" x14ac:dyDescent="0.25">
      <c r="A11" s="79"/>
      <c r="B11" s="41" t="s">
        <v>40</v>
      </c>
      <c r="C11" s="5">
        <v>53250000</v>
      </c>
      <c r="D11" s="7">
        <v>1</v>
      </c>
      <c r="E11" s="105">
        <v>53250000</v>
      </c>
      <c r="F11" s="7">
        <f>SUM(C11-E11)</f>
        <v>0</v>
      </c>
      <c r="G11" s="4" t="s">
        <v>1299</v>
      </c>
      <c r="H11" s="4" t="s">
        <v>42</v>
      </c>
      <c r="I11" s="4" t="s">
        <v>34</v>
      </c>
      <c r="J11" s="4" t="s">
        <v>43</v>
      </c>
      <c r="K11" s="5"/>
      <c r="L11" s="79"/>
      <c r="M11" s="79"/>
    </row>
    <row r="12" spans="1:13" s="80" customFormat="1" ht="152.25" customHeight="1" thickBot="1" x14ac:dyDescent="0.25">
      <c r="A12" s="79"/>
      <c r="B12" s="41" t="s">
        <v>46</v>
      </c>
      <c r="C12" s="5">
        <v>16200000</v>
      </c>
      <c r="D12" s="7">
        <v>1</v>
      </c>
      <c r="E12" s="105">
        <v>16200000</v>
      </c>
      <c r="F12" s="7">
        <f>SUM(C12-E12)</f>
        <v>0</v>
      </c>
      <c r="G12" s="4" t="s">
        <v>47</v>
      </c>
      <c r="H12" s="4" t="s">
        <v>48</v>
      </c>
      <c r="I12" s="4" t="s">
        <v>34</v>
      </c>
      <c r="J12" s="4" t="s">
        <v>49</v>
      </c>
      <c r="K12" s="5"/>
      <c r="L12" s="79"/>
      <c r="M12" s="79"/>
    </row>
    <row r="13" spans="1:13" s="80" customFormat="1" ht="77.25" customHeight="1" thickBot="1" x14ac:dyDescent="0.25">
      <c r="A13" s="79"/>
      <c r="B13" s="41" t="s">
        <v>54</v>
      </c>
      <c r="C13" s="5">
        <v>30000000</v>
      </c>
      <c r="D13" s="7">
        <v>1.1000000000000001</v>
      </c>
      <c r="E13" s="105">
        <v>30000000</v>
      </c>
      <c r="F13" s="7">
        <f>SUM(C13-E13)</f>
        <v>0</v>
      </c>
      <c r="G13" s="4" t="s">
        <v>55</v>
      </c>
      <c r="H13" s="14" t="s">
        <v>56</v>
      </c>
      <c r="I13" s="4" t="s">
        <v>34</v>
      </c>
      <c r="J13" s="4" t="s">
        <v>57</v>
      </c>
      <c r="K13" s="5"/>
      <c r="L13" s="79"/>
      <c r="M13" s="79"/>
    </row>
    <row r="14" spans="1:13" s="80" customFormat="1" ht="100.5" customHeight="1" thickBot="1" x14ac:dyDescent="0.25">
      <c r="A14" s="79"/>
      <c r="B14" s="41" t="s">
        <v>62</v>
      </c>
      <c r="C14" s="5">
        <v>219575000</v>
      </c>
      <c r="D14" s="7">
        <v>1</v>
      </c>
      <c r="E14" s="105">
        <v>171450000</v>
      </c>
      <c r="F14" s="107">
        <f>SUM(C14-E14)</f>
        <v>48125000</v>
      </c>
      <c r="G14" s="4" t="s">
        <v>63</v>
      </c>
      <c r="H14" s="6" t="s">
        <v>64</v>
      </c>
      <c r="I14" s="4" t="s">
        <v>34</v>
      </c>
      <c r="J14" s="4" t="s">
        <v>65</v>
      </c>
      <c r="K14" s="5"/>
      <c r="L14" s="79"/>
      <c r="M14" s="79"/>
    </row>
    <row r="15" spans="1:13" s="80" customFormat="1" ht="58.5" customHeight="1" thickBot="1" x14ac:dyDescent="0.25">
      <c r="A15" s="79"/>
      <c r="B15" s="41" t="s">
        <v>70</v>
      </c>
      <c r="C15" s="15">
        <v>30000000</v>
      </c>
      <c r="D15" s="7">
        <v>1</v>
      </c>
      <c r="E15" s="105">
        <v>30000000</v>
      </c>
      <c r="F15" s="7">
        <v>0</v>
      </c>
      <c r="G15" s="4" t="s">
        <v>71</v>
      </c>
      <c r="H15" s="4" t="s">
        <v>72</v>
      </c>
      <c r="I15" s="4" t="s">
        <v>34</v>
      </c>
      <c r="J15" s="4" t="s">
        <v>73</v>
      </c>
      <c r="K15" s="5"/>
      <c r="L15" s="79"/>
      <c r="M15" s="79"/>
    </row>
    <row r="16" spans="1:13" s="80" customFormat="1" ht="78" customHeight="1" thickBot="1" x14ac:dyDescent="0.25">
      <c r="A16" s="79"/>
      <c r="B16" s="4" t="s">
        <v>77</v>
      </c>
      <c r="C16" s="5">
        <v>32083333</v>
      </c>
      <c r="D16" s="7">
        <v>1</v>
      </c>
      <c r="E16" s="105">
        <v>32083333</v>
      </c>
      <c r="F16" s="7">
        <f t="shared" ref="F16:F28" si="0">SUM(C16-E16)</f>
        <v>0</v>
      </c>
      <c r="G16" s="4" t="s">
        <v>78</v>
      </c>
      <c r="H16" s="16" t="s">
        <v>79</v>
      </c>
      <c r="I16" s="4" t="s">
        <v>34</v>
      </c>
      <c r="J16" s="4" t="s">
        <v>80</v>
      </c>
      <c r="K16" s="5"/>
      <c r="L16" s="79"/>
      <c r="M16" s="79"/>
    </row>
    <row r="17" spans="1:13" s="80" customFormat="1" ht="58.5" customHeight="1" thickBot="1" x14ac:dyDescent="0.25">
      <c r="A17" s="79"/>
      <c r="B17" s="41" t="s">
        <v>84</v>
      </c>
      <c r="C17" s="15">
        <v>25000000</v>
      </c>
      <c r="D17" s="7">
        <v>1</v>
      </c>
      <c r="E17" s="105">
        <v>25000000</v>
      </c>
      <c r="F17" s="7">
        <f t="shared" si="0"/>
        <v>0</v>
      </c>
      <c r="G17" s="4" t="s">
        <v>85</v>
      </c>
      <c r="H17" s="4" t="s">
        <v>86</v>
      </c>
      <c r="I17" s="4" t="s">
        <v>34</v>
      </c>
      <c r="J17" s="4" t="s">
        <v>87</v>
      </c>
      <c r="K17" s="5"/>
      <c r="L17" s="79"/>
      <c r="M17" s="79"/>
    </row>
    <row r="18" spans="1:13" s="80" customFormat="1" ht="121.5" customHeight="1" thickBot="1" x14ac:dyDescent="0.25">
      <c r="A18" s="79"/>
      <c r="B18" s="41" t="s">
        <v>92</v>
      </c>
      <c r="C18" s="5">
        <v>203418636</v>
      </c>
      <c r="D18" s="7">
        <v>1</v>
      </c>
      <c r="E18" s="105">
        <v>154598162.59999999</v>
      </c>
      <c r="F18" s="107">
        <f t="shared" si="0"/>
        <v>48820473.400000006</v>
      </c>
      <c r="G18" s="4" t="s">
        <v>93</v>
      </c>
      <c r="H18" s="4" t="s">
        <v>94</v>
      </c>
      <c r="I18" s="17" t="s">
        <v>95</v>
      </c>
      <c r="J18" s="4" t="s">
        <v>96</v>
      </c>
      <c r="K18" s="5"/>
      <c r="L18" s="79"/>
      <c r="M18" s="79"/>
    </row>
    <row r="19" spans="1:13" s="80" customFormat="1" ht="60.75" customHeight="1" thickBot="1" x14ac:dyDescent="0.25">
      <c r="A19" s="79"/>
      <c r="B19" s="41" t="s">
        <v>102</v>
      </c>
      <c r="C19" s="5">
        <v>16500000</v>
      </c>
      <c r="D19" s="7">
        <v>1</v>
      </c>
      <c r="E19" s="105">
        <v>16500000</v>
      </c>
      <c r="F19" s="7">
        <f t="shared" si="0"/>
        <v>0</v>
      </c>
      <c r="G19" s="4" t="s">
        <v>103</v>
      </c>
      <c r="H19" s="4" t="s">
        <v>104</v>
      </c>
      <c r="I19" s="4" t="s">
        <v>34</v>
      </c>
      <c r="J19" s="4" t="s">
        <v>105</v>
      </c>
      <c r="K19" s="5"/>
      <c r="L19" s="79"/>
      <c r="M19" s="79"/>
    </row>
    <row r="20" spans="1:13" s="80" customFormat="1" ht="70.5" customHeight="1" thickBot="1" x14ac:dyDescent="0.25">
      <c r="A20" s="79"/>
      <c r="B20" s="93" t="s">
        <v>108</v>
      </c>
      <c r="C20" s="5">
        <v>119574000</v>
      </c>
      <c r="D20" s="7">
        <v>1</v>
      </c>
      <c r="E20" s="105">
        <v>119574000</v>
      </c>
      <c r="F20" s="7">
        <f t="shared" si="0"/>
        <v>0</v>
      </c>
      <c r="G20" s="18" t="s">
        <v>109</v>
      </c>
      <c r="H20" s="18" t="s">
        <v>110</v>
      </c>
      <c r="I20" s="18" t="s">
        <v>34</v>
      </c>
      <c r="J20" s="4" t="s">
        <v>111</v>
      </c>
      <c r="K20" s="5"/>
      <c r="L20" s="79"/>
      <c r="M20" s="79"/>
    </row>
    <row r="21" spans="1:13" s="80" customFormat="1" ht="63.75" customHeight="1" thickBot="1" x14ac:dyDescent="0.25">
      <c r="A21" s="79"/>
      <c r="B21" s="41" t="s">
        <v>114</v>
      </c>
      <c r="C21" s="5">
        <v>16500000</v>
      </c>
      <c r="D21" s="7">
        <v>1</v>
      </c>
      <c r="E21" s="105">
        <v>16500000</v>
      </c>
      <c r="F21" s="7">
        <f t="shared" si="0"/>
        <v>0</v>
      </c>
      <c r="G21" s="4" t="s">
        <v>115</v>
      </c>
      <c r="H21" s="4" t="s">
        <v>116</v>
      </c>
      <c r="I21" s="4" t="s">
        <v>34</v>
      </c>
      <c r="J21" s="4" t="s">
        <v>117</v>
      </c>
      <c r="K21" s="5"/>
      <c r="L21" s="79"/>
      <c r="M21" s="79"/>
    </row>
    <row r="22" spans="1:13" s="80" customFormat="1" ht="96.75" customHeight="1" thickBot="1" x14ac:dyDescent="0.25">
      <c r="A22" s="79"/>
      <c r="B22" s="41" t="s">
        <v>120</v>
      </c>
      <c r="C22" s="5">
        <v>22800000</v>
      </c>
      <c r="D22" s="7">
        <v>1</v>
      </c>
      <c r="E22" s="105">
        <v>22800000</v>
      </c>
      <c r="F22" s="7">
        <f t="shared" si="0"/>
        <v>0</v>
      </c>
      <c r="G22" s="4" t="s">
        <v>121</v>
      </c>
      <c r="H22" s="4" t="s">
        <v>122</v>
      </c>
      <c r="I22" s="4" t="s">
        <v>34</v>
      </c>
      <c r="J22" s="4" t="s">
        <v>123</v>
      </c>
      <c r="K22" s="5"/>
      <c r="L22" s="79"/>
      <c r="M22" s="79"/>
    </row>
    <row r="23" spans="1:13" s="80" customFormat="1" ht="106.5" customHeight="1" thickBot="1" x14ac:dyDescent="0.25">
      <c r="A23" s="79"/>
      <c r="B23" s="41" t="s">
        <v>126</v>
      </c>
      <c r="C23" s="5">
        <v>85250000</v>
      </c>
      <c r="D23" s="7">
        <v>1</v>
      </c>
      <c r="E23" s="105">
        <v>75000000</v>
      </c>
      <c r="F23" s="107">
        <f t="shared" si="0"/>
        <v>10250000</v>
      </c>
      <c r="G23" s="4" t="s">
        <v>127</v>
      </c>
      <c r="H23" s="4" t="s">
        <v>128</v>
      </c>
      <c r="I23" s="4" t="s">
        <v>34</v>
      </c>
      <c r="J23" s="4" t="s">
        <v>129</v>
      </c>
      <c r="K23" s="5"/>
      <c r="L23" s="79"/>
      <c r="M23" s="79"/>
    </row>
    <row r="24" spans="1:13" s="80" customFormat="1" ht="57" customHeight="1" thickBot="1" x14ac:dyDescent="0.25">
      <c r="A24" s="79" t="s">
        <v>133</v>
      </c>
      <c r="B24" s="41" t="s">
        <v>134</v>
      </c>
      <c r="C24" s="5">
        <v>4600000</v>
      </c>
      <c r="D24" s="7">
        <v>1</v>
      </c>
      <c r="E24" s="105">
        <v>4600000</v>
      </c>
      <c r="F24" s="7">
        <f t="shared" si="0"/>
        <v>0</v>
      </c>
      <c r="G24" s="4" t="s">
        <v>135</v>
      </c>
      <c r="H24" s="4" t="s">
        <v>136</v>
      </c>
      <c r="I24" s="4" t="s">
        <v>34</v>
      </c>
      <c r="J24" s="4" t="s">
        <v>137</v>
      </c>
      <c r="K24" s="5"/>
      <c r="L24" s="79"/>
      <c r="M24" s="79"/>
    </row>
    <row r="25" spans="1:13" s="80" customFormat="1" ht="60.75" customHeight="1" thickBot="1" x14ac:dyDescent="0.25">
      <c r="A25" s="79"/>
      <c r="B25" s="41" t="s">
        <v>141</v>
      </c>
      <c r="C25" s="5">
        <v>6743000</v>
      </c>
      <c r="D25" s="7">
        <v>1</v>
      </c>
      <c r="E25" s="105">
        <v>6743000</v>
      </c>
      <c r="F25" s="7">
        <f t="shared" si="0"/>
        <v>0</v>
      </c>
      <c r="G25" s="4" t="s">
        <v>142</v>
      </c>
      <c r="H25" s="4" t="s">
        <v>143</v>
      </c>
      <c r="I25" s="4" t="s">
        <v>144</v>
      </c>
      <c r="J25" s="4" t="s">
        <v>145</v>
      </c>
      <c r="K25" s="5"/>
      <c r="L25" s="79"/>
      <c r="M25" s="79"/>
    </row>
    <row r="26" spans="1:13" s="80" customFormat="1" ht="69.75" customHeight="1" thickBot="1" x14ac:dyDescent="0.25">
      <c r="A26" s="79"/>
      <c r="B26" s="41" t="s">
        <v>148</v>
      </c>
      <c r="C26" s="5">
        <v>150000000</v>
      </c>
      <c r="D26" s="7">
        <v>1</v>
      </c>
      <c r="E26" s="105">
        <v>129672114</v>
      </c>
      <c r="F26" s="107">
        <f>SUM(C26-E26)</f>
        <v>20327886</v>
      </c>
      <c r="G26" s="4" t="s">
        <v>1300</v>
      </c>
      <c r="H26" s="3" t="s">
        <v>150</v>
      </c>
      <c r="I26" s="4" t="s">
        <v>34</v>
      </c>
      <c r="J26" s="4" t="s">
        <v>151</v>
      </c>
      <c r="K26" s="5"/>
      <c r="L26" s="79"/>
      <c r="M26" s="79"/>
    </row>
    <row r="27" spans="1:13" s="80" customFormat="1" ht="77.25" customHeight="1" thickBot="1" x14ac:dyDescent="0.25">
      <c r="A27" s="79"/>
      <c r="B27" s="41" t="s">
        <v>155</v>
      </c>
      <c r="C27" s="5">
        <v>16500000</v>
      </c>
      <c r="D27" s="7">
        <v>1</v>
      </c>
      <c r="E27" s="105">
        <v>16500000</v>
      </c>
      <c r="F27" s="7">
        <f t="shared" si="0"/>
        <v>0</v>
      </c>
      <c r="G27" s="4" t="s">
        <v>156</v>
      </c>
      <c r="H27" s="4" t="s">
        <v>157</v>
      </c>
      <c r="I27" s="4" t="s">
        <v>34</v>
      </c>
      <c r="J27" s="4" t="s">
        <v>158</v>
      </c>
      <c r="K27" s="5"/>
      <c r="L27" s="79"/>
      <c r="M27" s="79"/>
    </row>
    <row r="28" spans="1:13" s="80" customFormat="1" ht="68.25" customHeight="1" thickBot="1" x14ac:dyDescent="0.25">
      <c r="A28" s="79"/>
      <c r="B28" s="41" t="s">
        <v>161</v>
      </c>
      <c r="C28" s="5">
        <v>2002100</v>
      </c>
      <c r="D28" s="7">
        <v>1</v>
      </c>
      <c r="E28" s="101">
        <v>0</v>
      </c>
      <c r="F28" s="107">
        <f t="shared" si="0"/>
        <v>2002100</v>
      </c>
      <c r="G28" s="4" t="s">
        <v>162</v>
      </c>
      <c r="H28" s="19" t="s">
        <v>163</v>
      </c>
      <c r="I28" s="4" t="s">
        <v>34</v>
      </c>
      <c r="J28" s="4" t="s">
        <v>164</v>
      </c>
      <c r="K28" s="5"/>
      <c r="L28" s="79"/>
      <c r="M28" s="79"/>
    </row>
    <row r="29" spans="1:13" s="80" customFormat="1" ht="63" customHeight="1" thickBot="1" x14ac:dyDescent="0.25">
      <c r="A29" s="79"/>
      <c r="B29" s="41" t="s">
        <v>167</v>
      </c>
      <c r="C29" s="5">
        <f>4631000+280666</f>
        <v>4911666</v>
      </c>
      <c r="D29" s="7">
        <v>1</v>
      </c>
      <c r="E29" s="105">
        <v>4631000</v>
      </c>
      <c r="F29" s="107">
        <f t="shared" ref="F29:F40" si="1">SUM(C29-E29)</f>
        <v>280666</v>
      </c>
      <c r="G29" s="4" t="s">
        <v>168</v>
      </c>
      <c r="H29" s="4" t="s">
        <v>169</v>
      </c>
      <c r="I29" s="4" t="s">
        <v>21</v>
      </c>
      <c r="J29" s="4" t="s">
        <v>170</v>
      </c>
      <c r="K29" s="5"/>
      <c r="L29" s="79"/>
      <c r="M29" s="79"/>
    </row>
    <row r="30" spans="1:13" s="80" customFormat="1" ht="57.75" customHeight="1" thickBot="1" x14ac:dyDescent="0.25">
      <c r="A30" s="79"/>
      <c r="B30" s="41" t="s">
        <v>173</v>
      </c>
      <c r="C30" s="5">
        <v>2510000</v>
      </c>
      <c r="D30" s="7">
        <v>1</v>
      </c>
      <c r="E30" s="105">
        <v>2510000</v>
      </c>
      <c r="F30" s="7">
        <f t="shared" si="1"/>
        <v>0</v>
      </c>
      <c r="G30" s="4" t="s">
        <v>174</v>
      </c>
      <c r="H30" s="4" t="s">
        <v>175</v>
      </c>
      <c r="I30" s="4" t="s">
        <v>21</v>
      </c>
      <c r="J30" s="4" t="s">
        <v>176</v>
      </c>
      <c r="K30" s="5"/>
      <c r="L30" s="79"/>
      <c r="M30" s="79"/>
    </row>
    <row r="31" spans="1:13" s="80" customFormat="1" ht="61.5" customHeight="1" thickBot="1" x14ac:dyDescent="0.25">
      <c r="A31" s="79"/>
      <c r="B31" s="41" t="s">
        <v>179</v>
      </c>
      <c r="C31" s="5">
        <v>18000000</v>
      </c>
      <c r="D31" s="7">
        <v>1</v>
      </c>
      <c r="E31" s="105">
        <v>18000000</v>
      </c>
      <c r="F31" s="7">
        <f t="shared" si="1"/>
        <v>0</v>
      </c>
      <c r="G31" s="4" t="s">
        <v>180</v>
      </c>
      <c r="H31" s="4" t="s">
        <v>181</v>
      </c>
      <c r="I31" s="4" t="s">
        <v>34</v>
      </c>
      <c r="J31" s="4" t="s">
        <v>182</v>
      </c>
      <c r="K31" s="5"/>
      <c r="L31" s="79"/>
      <c r="M31" s="79"/>
    </row>
    <row r="32" spans="1:13" s="80" customFormat="1" ht="67.5" customHeight="1" thickBot="1" x14ac:dyDescent="0.25">
      <c r="A32" s="79"/>
      <c r="B32" s="41" t="s">
        <v>186</v>
      </c>
      <c r="C32" s="5">
        <f>43050000+12054000+5453000</f>
        <v>60557000</v>
      </c>
      <c r="D32" s="7">
        <v>1</v>
      </c>
      <c r="E32" s="105">
        <v>60557000</v>
      </c>
      <c r="F32" s="7">
        <f t="shared" si="1"/>
        <v>0</v>
      </c>
      <c r="G32" s="4" t="s">
        <v>187</v>
      </c>
      <c r="H32" s="4" t="s">
        <v>188</v>
      </c>
      <c r="I32" s="4" t="s">
        <v>34</v>
      </c>
      <c r="J32" s="4" t="s">
        <v>189</v>
      </c>
      <c r="K32" s="5">
        <v>17487000</v>
      </c>
      <c r="L32" s="79"/>
      <c r="M32" s="79"/>
    </row>
    <row r="33" spans="1:63" s="80" customFormat="1" ht="75.75" customHeight="1" thickBot="1" x14ac:dyDescent="0.25">
      <c r="A33" s="79"/>
      <c r="B33" s="41" t="s">
        <v>197</v>
      </c>
      <c r="C33" s="5">
        <f>27300000+11102000</f>
        <v>38402000</v>
      </c>
      <c r="D33" s="7">
        <v>1</v>
      </c>
      <c r="E33" s="105">
        <v>38402000</v>
      </c>
      <c r="F33" s="7">
        <f t="shared" si="1"/>
        <v>0</v>
      </c>
      <c r="G33" s="4" t="s">
        <v>198</v>
      </c>
      <c r="H33" s="4" t="s">
        <v>199</v>
      </c>
      <c r="I33" s="4" t="s">
        <v>34</v>
      </c>
      <c r="J33" s="4" t="s">
        <v>200</v>
      </c>
      <c r="K33" s="5">
        <v>11102000</v>
      </c>
      <c r="L33" s="79"/>
      <c r="M33" s="79"/>
    </row>
    <row r="34" spans="1:63" s="84" customFormat="1" ht="69.75" customHeight="1" thickBot="1" x14ac:dyDescent="0.25">
      <c r="A34" s="81"/>
      <c r="B34" s="41" t="s">
        <v>204</v>
      </c>
      <c r="C34" s="20">
        <f>26250000+10675000</f>
        <v>36925000</v>
      </c>
      <c r="D34" s="7">
        <v>1</v>
      </c>
      <c r="E34" s="105">
        <v>36925000</v>
      </c>
      <c r="F34" s="7">
        <f t="shared" si="1"/>
        <v>0</v>
      </c>
      <c r="G34" s="4" t="s">
        <v>205</v>
      </c>
      <c r="H34" s="4" t="s">
        <v>206</v>
      </c>
      <c r="I34" s="4" t="s">
        <v>34</v>
      </c>
      <c r="J34" s="4" t="s">
        <v>207</v>
      </c>
      <c r="K34" s="20">
        <v>7350000</v>
      </c>
      <c r="L34" s="81"/>
      <c r="M34" s="81"/>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row>
    <row r="35" spans="1:63" s="80" customFormat="1" ht="66" customHeight="1" thickBot="1" x14ac:dyDescent="0.25">
      <c r="A35" s="79"/>
      <c r="B35" s="41" t="s">
        <v>211</v>
      </c>
      <c r="C35" s="5">
        <f>33075000+13450500</f>
        <v>46525500</v>
      </c>
      <c r="D35" s="7">
        <v>1</v>
      </c>
      <c r="E35" s="105">
        <v>46525500</v>
      </c>
      <c r="F35" s="7">
        <f t="shared" si="1"/>
        <v>0</v>
      </c>
      <c r="G35" s="4" t="s">
        <v>212</v>
      </c>
      <c r="H35" s="3" t="s">
        <v>213</v>
      </c>
      <c r="I35" s="4" t="s">
        <v>34</v>
      </c>
      <c r="J35" s="4" t="s">
        <v>214</v>
      </c>
      <c r="K35" s="20">
        <v>13450500</v>
      </c>
      <c r="L35" s="79"/>
      <c r="M35" s="79"/>
    </row>
    <row r="36" spans="1:63" s="80" customFormat="1" ht="66.75" customHeight="1" thickBot="1" x14ac:dyDescent="0.25">
      <c r="A36" s="79"/>
      <c r="B36" s="41" t="s">
        <v>218</v>
      </c>
      <c r="C36" s="5">
        <f>25200000+10248000</f>
        <v>35448000</v>
      </c>
      <c r="D36" s="7">
        <v>1</v>
      </c>
      <c r="E36" s="105">
        <v>35448000</v>
      </c>
      <c r="F36" s="7">
        <f t="shared" si="1"/>
        <v>0</v>
      </c>
      <c r="G36" s="6" t="s">
        <v>219</v>
      </c>
      <c r="H36" s="6" t="s">
        <v>220</v>
      </c>
      <c r="I36" s="4" t="s">
        <v>34</v>
      </c>
      <c r="J36" s="4" t="s">
        <v>221</v>
      </c>
      <c r="K36" s="20">
        <v>10248000</v>
      </c>
      <c r="L36" s="79"/>
      <c r="M36" s="79"/>
    </row>
    <row r="37" spans="1:63" s="80" customFormat="1" ht="72.75" customHeight="1" thickBot="1" x14ac:dyDescent="0.25">
      <c r="A37" s="79"/>
      <c r="B37" s="41" t="s">
        <v>225</v>
      </c>
      <c r="C37" s="5">
        <f>33075000+13450500</f>
        <v>46525500</v>
      </c>
      <c r="D37" s="7">
        <v>1</v>
      </c>
      <c r="E37" s="105">
        <f>6615000*6+6835500</f>
        <v>46525500</v>
      </c>
      <c r="F37" s="7">
        <f t="shared" si="1"/>
        <v>0</v>
      </c>
      <c r="G37" s="4" t="s">
        <v>226</v>
      </c>
      <c r="H37" s="4" t="s">
        <v>220</v>
      </c>
      <c r="I37" s="4" t="s">
        <v>34</v>
      </c>
      <c r="J37" s="4" t="s">
        <v>227</v>
      </c>
      <c r="K37" s="20">
        <v>13450500</v>
      </c>
      <c r="L37" s="79"/>
      <c r="M37" s="79"/>
    </row>
    <row r="38" spans="1:63" s="80" customFormat="1" ht="87" customHeight="1" thickBot="1" x14ac:dyDescent="0.25">
      <c r="A38" s="79"/>
      <c r="B38" s="14" t="s">
        <v>231</v>
      </c>
      <c r="C38" s="5">
        <v>21000000</v>
      </c>
      <c r="D38" s="7">
        <v>1</v>
      </c>
      <c r="E38" s="105">
        <f>6*3500000</f>
        <v>21000000</v>
      </c>
      <c r="F38" s="7">
        <f t="shared" si="1"/>
        <v>0</v>
      </c>
      <c r="G38" s="4" t="s">
        <v>232</v>
      </c>
      <c r="H38" s="4" t="s">
        <v>233</v>
      </c>
      <c r="I38" s="4" t="s">
        <v>34</v>
      </c>
      <c r="J38" s="4" t="s">
        <v>234</v>
      </c>
      <c r="K38" s="5"/>
      <c r="L38" s="79"/>
      <c r="M38" s="79"/>
    </row>
    <row r="39" spans="1:63" s="80" customFormat="1" ht="60" customHeight="1" thickBot="1" x14ac:dyDescent="0.25">
      <c r="A39" s="79"/>
      <c r="B39" s="14" t="s">
        <v>238</v>
      </c>
      <c r="C39" s="5">
        <v>3702109856</v>
      </c>
      <c r="D39" s="7">
        <v>1</v>
      </c>
      <c r="E39" s="105">
        <v>1873317783.5999999</v>
      </c>
      <c r="F39" s="107">
        <f t="shared" si="1"/>
        <v>1828792072.4000001</v>
      </c>
      <c r="G39" s="6" t="s">
        <v>239</v>
      </c>
      <c r="H39" s="6" t="s">
        <v>240</v>
      </c>
      <c r="I39" s="21" t="s">
        <v>241</v>
      </c>
      <c r="J39" s="4" t="s">
        <v>242</v>
      </c>
      <c r="K39" s="5"/>
      <c r="L39" s="79"/>
      <c r="M39" s="79"/>
    </row>
    <row r="40" spans="1:63" s="80" customFormat="1" ht="89.25" customHeight="1" thickBot="1" x14ac:dyDescent="0.25">
      <c r="A40" s="79"/>
      <c r="B40" s="14" t="s">
        <v>247</v>
      </c>
      <c r="C40" s="5">
        <v>1196580095</v>
      </c>
      <c r="D40" s="7">
        <v>1</v>
      </c>
      <c r="E40" s="105">
        <v>909400872</v>
      </c>
      <c r="F40" s="107">
        <f t="shared" si="1"/>
        <v>287179223</v>
      </c>
      <c r="G40" s="4" t="s">
        <v>248</v>
      </c>
      <c r="H40" s="4" t="s">
        <v>249</v>
      </c>
      <c r="I40" s="22" t="s">
        <v>250</v>
      </c>
      <c r="J40" s="4" t="s">
        <v>251</v>
      </c>
      <c r="K40" s="5"/>
      <c r="L40" s="79"/>
      <c r="M40" s="79"/>
    </row>
    <row r="41" spans="1:63" s="80" customFormat="1" ht="67.5" customHeight="1" thickBot="1" x14ac:dyDescent="0.25">
      <c r="A41" s="79"/>
      <c r="B41" s="41" t="s">
        <v>257</v>
      </c>
      <c r="C41" s="5">
        <f>200000000+100000000</f>
        <v>300000000</v>
      </c>
      <c r="D41" s="7">
        <v>1</v>
      </c>
      <c r="E41" s="105">
        <v>195696960.53999999</v>
      </c>
      <c r="F41" s="107">
        <f>SUM(C41-E41)</f>
        <v>104303039.46000001</v>
      </c>
      <c r="G41" s="4" t="s">
        <v>258</v>
      </c>
      <c r="H41" s="4" t="s">
        <v>259</v>
      </c>
      <c r="I41" s="4" t="s">
        <v>34</v>
      </c>
      <c r="J41" s="6" t="s">
        <v>260</v>
      </c>
      <c r="K41" s="5">
        <v>100000000</v>
      </c>
      <c r="L41" s="79"/>
      <c r="M41" s="79"/>
    </row>
    <row r="42" spans="1:63" s="80" customFormat="1" ht="82.5" customHeight="1" thickBot="1" x14ac:dyDescent="0.25">
      <c r="A42" s="79"/>
      <c r="B42" s="41" t="s">
        <v>264</v>
      </c>
      <c r="C42" s="5">
        <f>200000000+100000000</f>
        <v>300000000</v>
      </c>
      <c r="D42" s="7">
        <v>1</v>
      </c>
      <c r="E42" s="105">
        <v>249056500</v>
      </c>
      <c r="F42" s="107">
        <f>SUM(C42-E42)</f>
        <v>50943500</v>
      </c>
      <c r="G42" s="4" t="s">
        <v>265</v>
      </c>
      <c r="H42" s="6" t="s">
        <v>266</v>
      </c>
      <c r="I42" s="4" t="s">
        <v>34</v>
      </c>
      <c r="J42" s="6" t="s">
        <v>267</v>
      </c>
      <c r="K42" s="5"/>
      <c r="L42" s="79"/>
      <c r="M42" s="79"/>
    </row>
    <row r="43" spans="1:63" s="80" customFormat="1" ht="72.75" customHeight="1" thickBot="1" x14ac:dyDescent="0.25">
      <c r="A43" s="79"/>
      <c r="B43" s="41" t="s">
        <v>270</v>
      </c>
      <c r="C43" s="5">
        <v>52271940</v>
      </c>
      <c r="D43" s="7">
        <v>1</v>
      </c>
      <c r="E43" s="105">
        <v>38995824</v>
      </c>
      <c r="F43" s="107">
        <f>SUM(C43-E43)</f>
        <v>13276116</v>
      </c>
      <c r="G43" s="4" t="s">
        <v>271</v>
      </c>
      <c r="H43" s="4" t="s">
        <v>272</v>
      </c>
      <c r="I43" s="4" t="s">
        <v>34</v>
      </c>
      <c r="J43" s="4" t="s">
        <v>273</v>
      </c>
      <c r="K43" s="5"/>
      <c r="L43" s="79"/>
      <c r="M43" s="79"/>
    </row>
    <row r="44" spans="1:63" s="84" customFormat="1" ht="81" customHeight="1" thickBot="1" x14ac:dyDescent="0.25">
      <c r="A44" s="81"/>
      <c r="B44" s="14" t="s">
        <v>277</v>
      </c>
      <c r="C44" s="5">
        <f>17651505+6354541.8</f>
        <v>24006046.800000001</v>
      </c>
      <c r="D44" s="7">
        <v>1</v>
      </c>
      <c r="E44" s="105">
        <v>24006046.800000001</v>
      </c>
      <c r="F44" s="107">
        <f>SUM(E44-C44)</f>
        <v>0</v>
      </c>
      <c r="G44" s="4" t="s">
        <v>1302</v>
      </c>
      <c r="H44" s="6" t="s">
        <v>279</v>
      </c>
      <c r="I44" s="23" t="s">
        <v>34</v>
      </c>
      <c r="J44" s="6" t="s">
        <v>280</v>
      </c>
      <c r="K44" s="5">
        <v>6354541</v>
      </c>
      <c r="L44" s="97"/>
      <c r="M44" s="97"/>
    </row>
    <row r="45" spans="1:63" s="80" customFormat="1" ht="63.75" customHeight="1" thickBot="1" x14ac:dyDescent="0.25">
      <c r="A45" s="79"/>
      <c r="B45" s="14" t="s">
        <v>286</v>
      </c>
      <c r="C45" s="5">
        <f>8981100+498950</f>
        <v>9480050</v>
      </c>
      <c r="D45" s="7">
        <v>1</v>
      </c>
      <c r="E45" s="105">
        <v>2494745</v>
      </c>
      <c r="F45" s="107">
        <f t="shared" ref="F45:F52" si="2">SUM(C45-E45)</f>
        <v>6985305</v>
      </c>
      <c r="G45" s="4" t="s">
        <v>287</v>
      </c>
      <c r="H45" s="6" t="s">
        <v>288</v>
      </c>
      <c r="I45" s="4" t="s">
        <v>34</v>
      </c>
      <c r="J45" s="6" t="s">
        <v>289</v>
      </c>
      <c r="K45" s="5">
        <v>498950</v>
      </c>
      <c r="L45" s="79"/>
      <c r="M45" s="79"/>
    </row>
    <row r="46" spans="1:63" s="80" customFormat="1" ht="63.75" customHeight="1" thickBot="1" x14ac:dyDescent="0.25">
      <c r="A46" s="79"/>
      <c r="B46" s="14" t="s">
        <v>293</v>
      </c>
      <c r="C46" s="5">
        <f>604250000+217530000</f>
        <v>821780000</v>
      </c>
      <c r="D46" s="7">
        <v>1</v>
      </c>
      <c r="E46" s="105">
        <v>821780000</v>
      </c>
      <c r="F46" s="7">
        <f t="shared" si="2"/>
        <v>0</v>
      </c>
      <c r="G46" s="4" t="s">
        <v>294</v>
      </c>
      <c r="H46" s="6" t="s">
        <v>295</v>
      </c>
      <c r="I46" s="4" t="s">
        <v>34</v>
      </c>
      <c r="J46" s="6" t="s">
        <v>296</v>
      </c>
      <c r="K46" s="5">
        <v>217530000</v>
      </c>
      <c r="L46" s="79"/>
      <c r="M46" s="79"/>
    </row>
    <row r="47" spans="1:63" s="80" customFormat="1" ht="57.75" customHeight="1" thickBot="1" x14ac:dyDescent="0.25">
      <c r="A47" s="79"/>
      <c r="B47" s="14" t="s">
        <v>301</v>
      </c>
      <c r="C47" s="5">
        <f>35000000+4500000</f>
        <v>39500000</v>
      </c>
      <c r="D47" s="7">
        <v>1</v>
      </c>
      <c r="E47" s="105">
        <v>38780294</v>
      </c>
      <c r="F47" s="107">
        <f t="shared" si="2"/>
        <v>719706</v>
      </c>
      <c r="G47" s="4" t="s">
        <v>302</v>
      </c>
      <c r="H47" s="6" t="s">
        <v>303</v>
      </c>
      <c r="I47" s="4" t="s">
        <v>304</v>
      </c>
      <c r="J47" s="4" t="s">
        <v>305</v>
      </c>
      <c r="K47" s="5">
        <v>4500000</v>
      </c>
      <c r="L47" s="79"/>
      <c r="M47" s="79"/>
    </row>
    <row r="48" spans="1:63" s="80" customFormat="1" ht="66.75" customHeight="1" thickBot="1" x14ac:dyDescent="0.25">
      <c r="A48" s="79"/>
      <c r="B48" s="14" t="s">
        <v>309</v>
      </c>
      <c r="C48" s="5">
        <f>26250000+8750000</f>
        <v>35000000</v>
      </c>
      <c r="D48" s="7">
        <v>1</v>
      </c>
      <c r="E48" s="105">
        <v>35000000</v>
      </c>
      <c r="F48" s="7">
        <f t="shared" si="2"/>
        <v>0</v>
      </c>
      <c r="G48" s="4" t="s">
        <v>310</v>
      </c>
      <c r="H48" s="4" t="s">
        <v>311</v>
      </c>
      <c r="I48" s="4" t="s">
        <v>34</v>
      </c>
      <c r="J48" s="4" t="s">
        <v>312</v>
      </c>
      <c r="K48" s="5">
        <v>8750000</v>
      </c>
      <c r="L48" s="79"/>
      <c r="M48" s="79"/>
    </row>
    <row r="49" spans="1:13" s="80" customFormat="1" ht="75" customHeight="1" thickBot="1" x14ac:dyDescent="0.25">
      <c r="A49" s="79"/>
      <c r="B49" s="14" t="s">
        <v>317</v>
      </c>
      <c r="C49" s="5">
        <f>660000000+26366851.54</f>
        <v>686366851.53999996</v>
      </c>
      <c r="D49" s="7">
        <v>1</v>
      </c>
      <c r="E49" s="105">
        <v>651070319.88999999</v>
      </c>
      <c r="F49" s="107">
        <f t="shared" si="2"/>
        <v>35296531.649999976</v>
      </c>
      <c r="G49" s="4" t="s">
        <v>318</v>
      </c>
      <c r="H49" s="4" t="s">
        <v>319</v>
      </c>
      <c r="I49" s="24" t="s">
        <v>320</v>
      </c>
      <c r="J49" s="4" t="s">
        <v>321</v>
      </c>
      <c r="K49" s="5">
        <v>26366851</v>
      </c>
      <c r="L49" s="79"/>
      <c r="M49" s="79"/>
    </row>
    <row r="50" spans="1:13" s="80" customFormat="1" ht="72" customHeight="1" thickBot="1" x14ac:dyDescent="0.25">
      <c r="A50" s="79"/>
      <c r="B50" s="14" t="s">
        <v>327</v>
      </c>
      <c r="C50" s="5">
        <v>10500000</v>
      </c>
      <c r="D50" s="7">
        <v>1</v>
      </c>
      <c r="E50" s="105">
        <v>10500000</v>
      </c>
      <c r="F50" s="7">
        <f t="shared" si="2"/>
        <v>0</v>
      </c>
      <c r="G50" s="4" t="s">
        <v>328</v>
      </c>
      <c r="H50" s="6" t="s">
        <v>329</v>
      </c>
      <c r="I50" s="4" t="s">
        <v>34</v>
      </c>
      <c r="J50" s="4" t="s">
        <v>330</v>
      </c>
      <c r="K50" s="5"/>
      <c r="L50" s="79"/>
      <c r="M50" s="79"/>
    </row>
    <row r="51" spans="1:13" s="80" customFormat="1" ht="67.5" customHeight="1" thickBot="1" x14ac:dyDescent="0.25">
      <c r="A51" s="79"/>
      <c r="B51" s="14" t="s">
        <v>334</v>
      </c>
      <c r="C51" s="5">
        <v>157500000</v>
      </c>
      <c r="D51" s="7">
        <v>1</v>
      </c>
      <c r="E51" s="105">
        <v>157500000</v>
      </c>
      <c r="F51" s="7">
        <f t="shared" si="2"/>
        <v>0</v>
      </c>
      <c r="G51" s="4" t="s">
        <v>335</v>
      </c>
      <c r="H51" s="4" t="s">
        <v>336</v>
      </c>
      <c r="I51" s="4" t="s">
        <v>34</v>
      </c>
      <c r="J51" s="4" t="s">
        <v>337</v>
      </c>
      <c r="K51" s="5"/>
      <c r="L51" s="79"/>
      <c r="M51" s="79"/>
    </row>
    <row r="52" spans="1:13" s="80" customFormat="1" ht="75.75" customHeight="1" thickBot="1" x14ac:dyDescent="0.25">
      <c r="A52" s="79"/>
      <c r="B52" s="14" t="s">
        <v>341</v>
      </c>
      <c r="C52" s="5">
        <v>304444580</v>
      </c>
      <c r="D52" s="7">
        <v>1</v>
      </c>
      <c r="E52" s="105">
        <v>153981979</v>
      </c>
      <c r="F52" s="107">
        <f t="shared" si="2"/>
        <v>150462601</v>
      </c>
      <c r="G52" s="4" t="s">
        <v>342</v>
      </c>
      <c r="H52" s="6" t="s">
        <v>343</v>
      </c>
      <c r="I52" s="17" t="s">
        <v>95</v>
      </c>
      <c r="J52" s="4" t="s">
        <v>344</v>
      </c>
      <c r="K52" s="5"/>
      <c r="L52" s="79"/>
      <c r="M52" s="79"/>
    </row>
    <row r="53" spans="1:13" s="80" customFormat="1" ht="60.75" customHeight="1" thickBot="1" x14ac:dyDescent="0.25">
      <c r="A53" s="79"/>
      <c r="B53" s="14" t="s">
        <v>351</v>
      </c>
      <c r="C53" s="5">
        <f>16042500+4278000</f>
        <v>20320500</v>
      </c>
      <c r="D53" s="7">
        <v>1</v>
      </c>
      <c r="E53" s="105">
        <v>20320500</v>
      </c>
      <c r="F53" s="7">
        <v>0</v>
      </c>
      <c r="G53" s="4" t="s">
        <v>352</v>
      </c>
      <c r="H53" s="6" t="s">
        <v>353</v>
      </c>
      <c r="I53" s="4" t="s">
        <v>354</v>
      </c>
      <c r="J53" s="6" t="s">
        <v>355</v>
      </c>
      <c r="K53" s="5">
        <v>4278000</v>
      </c>
      <c r="L53" s="79"/>
      <c r="M53" s="79"/>
    </row>
    <row r="54" spans="1:13" s="80" customFormat="1" ht="61.5" customHeight="1" thickBot="1" x14ac:dyDescent="0.25">
      <c r="A54" s="79"/>
      <c r="B54" s="14" t="s">
        <v>359</v>
      </c>
      <c r="C54" s="5">
        <v>20000000</v>
      </c>
      <c r="D54" s="7">
        <v>1</v>
      </c>
      <c r="E54" s="105">
        <v>20000000</v>
      </c>
      <c r="F54" s="7">
        <v>0</v>
      </c>
      <c r="G54" s="4" t="s">
        <v>360</v>
      </c>
      <c r="H54" s="25" t="s">
        <v>361</v>
      </c>
      <c r="I54" s="4" t="s">
        <v>34</v>
      </c>
      <c r="J54" s="4" t="s">
        <v>362</v>
      </c>
      <c r="K54" s="5"/>
      <c r="L54" s="79"/>
      <c r="M54" s="79"/>
    </row>
    <row r="55" spans="1:13" s="80" customFormat="1" ht="56.25" customHeight="1" thickBot="1" x14ac:dyDescent="0.25">
      <c r="A55" s="79"/>
      <c r="B55" s="14" t="s">
        <v>366</v>
      </c>
      <c r="C55" s="5">
        <v>51763647</v>
      </c>
      <c r="D55" s="7">
        <v>1</v>
      </c>
      <c r="E55" s="105">
        <v>44826072</v>
      </c>
      <c r="F55" s="107">
        <f t="shared" ref="F55:F94" si="3">SUM(C55-E55)</f>
        <v>6937575</v>
      </c>
      <c r="G55" s="4" t="s">
        <v>367</v>
      </c>
      <c r="H55" s="6" t="s">
        <v>368</v>
      </c>
      <c r="I55" s="4" t="s">
        <v>34</v>
      </c>
      <c r="J55" s="6" t="s">
        <v>369</v>
      </c>
      <c r="K55" s="5"/>
      <c r="L55" s="79"/>
      <c r="M55" s="79"/>
    </row>
    <row r="56" spans="1:13" s="80" customFormat="1" ht="56.25" customHeight="1" thickBot="1" x14ac:dyDescent="0.25">
      <c r="A56" s="79"/>
      <c r="B56" s="14" t="s">
        <v>373</v>
      </c>
      <c r="C56" s="5">
        <f>330000000+29436553</f>
        <v>359436553</v>
      </c>
      <c r="D56" s="7">
        <v>1</v>
      </c>
      <c r="E56" s="105">
        <v>359433718</v>
      </c>
      <c r="F56" s="107">
        <f t="shared" si="3"/>
        <v>2835</v>
      </c>
      <c r="G56" s="4" t="s">
        <v>374</v>
      </c>
      <c r="H56" s="4" t="s">
        <v>375</v>
      </c>
      <c r="I56" s="24" t="s">
        <v>320</v>
      </c>
      <c r="J56" s="4" t="s">
        <v>376</v>
      </c>
      <c r="K56" s="6"/>
      <c r="L56" s="79"/>
      <c r="M56" s="79"/>
    </row>
    <row r="57" spans="1:13" s="83" customFormat="1" ht="92.25" customHeight="1" thickBot="1" x14ac:dyDescent="0.25">
      <c r="A57" s="81"/>
      <c r="B57" s="41" t="s">
        <v>380</v>
      </c>
      <c r="C57" s="5">
        <f>1202015221+584411084</f>
        <v>1786426305</v>
      </c>
      <c r="D57" s="7">
        <v>1</v>
      </c>
      <c r="E57" s="105">
        <v>1786426000</v>
      </c>
      <c r="F57" s="107">
        <f t="shared" si="3"/>
        <v>305</v>
      </c>
      <c r="G57" s="4" t="s">
        <v>381</v>
      </c>
      <c r="H57" s="6" t="s">
        <v>382</v>
      </c>
      <c r="I57" s="24" t="s">
        <v>320</v>
      </c>
      <c r="J57" s="4" t="s">
        <v>383</v>
      </c>
      <c r="K57" s="20">
        <v>584411084</v>
      </c>
      <c r="L57" s="81"/>
      <c r="M57" s="81"/>
    </row>
    <row r="58" spans="1:13" s="80" customFormat="1" ht="85.5" customHeight="1" thickBot="1" x14ac:dyDescent="0.25">
      <c r="A58" s="79"/>
      <c r="B58" s="14" t="s">
        <v>388</v>
      </c>
      <c r="C58" s="5">
        <v>330000000</v>
      </c>
      <c r="D58" s="7">
        <v>1</v>
      </c>
      <c r="E58" s="105">
        <v>182903000</v>
      </c>
      <c r="F58" s="107">
        <f t="shared" si="3"/>
        <v>147097000</v>
      </c>
      <c r="G58" s="4" t="s">
        <v>389</v>
      </c>
      <c r="H58" s="26" t="s">
        <v>390</v>
      </c>
      <c r="I58" s="24" t="s">
        <v>320</v>
      </c>
      <c r="J58" s="4" t="s">
        <v>391</v>
      </c>
      <c r="K58" s="5" t="s">
        <v>392</v>
      </c>
      <c r="L58" s="79"/>
      <c r="M58" s="79"/>
    </row>
    <row r="59" spans="1:13" s="80" customFormat="1" ht="60" customHeight="1" thickBot="1" x14ac:dyDescent="0.25">
      <c r="A59" s="79"/>
      <c r="B59" s="41" t="s">
        <v>396</v>
      </c>
      <c r="C59" s="5">
        <v>10123490</v>
      </c>
      <c r="D59" s="7">
        <v>1</v>
      </c>
      <c r="E59" s="105">
        <v>10123490</v>
      </c>
      <c r="F59" s="7">
        <f t="shared" si="3"/>
        <v>0</v>
      </c>
      <c r="G59" s="4" t="s">
        <v>397</v>
      </c>
      <c r="H59" s="4" t="s">
        <v>398</v>
      </c>
      <c r="I59" s="24" t="s">
        <v>320</v>
      </c>
      <c r="J59" s="4" t="s">
        <v>399</v>
      </c>
      <c r="K59" s="5"/>
      <c r="L59" s="79"/>
      <c r="M59" s="79"/>
    </row>
    <row r="60" spans="1:13" s="80" customFormat="1" ht="68.25" customHeight="1" thickBot="1" x14ac:dyDescent="0.25">
      <c r="A60" s="79"/>
      <c r="B60" s="14" t="s">
        <v>404</v>
      </c>
      <c r="C60" s="5">
        <f>16500000+8250000</f>
        <v>24750000</v>
      </c>
      <c r="D60" s="7">
        <v>1</v>
      </c>
      <c r="E60" s="105">
        <v>24750000</v>
      </c>
      <c r="F60" s="7">
        <f t="shared" si="3"/>
        <v>0</v>
      </c>
      <c r="G60" s="4" t="s">
        <v>405</v>
      </c>
      <c r="H60" s="6" t="s">
        <v>406</v>
      </c>
      <c r="I60" s="4" t="s">
        <v>34</v>
      </c>
      <c r="J60" s="4" t="s">
        <v>407</v>
      </c>
      <c r="K60" s="5">
        <v>8250000</v>
      </c>
      <c r="L60" s="79"/>
      <c r="M60" s="79"/>
    </row>
    <row r="61" spans="1:13" s="80" customFormat="1" ht="72" customHeight="1" thickBot="1" x14ac:dyDescent="0.25">
      <c r="A61" s="79"/>
      <c r="B61" s="14" t="s">
        <v>412</v>
      </c>
      <c r="C61" s="5">
        <v>21150000</v>
      </c>
      <c r="D61" s="7">
        <v>1</v>
      </c>
      <c r="E61" s="105">
        <v>21150000</v>
      </c>
      <c r="F61" s="7">
        <f t="shared" si="3"/>
        <v>0</v>
      </c>
      <c r="G61" s="4" t="s">
        <v>413</v>
      </c>
      <c r="H61" s="6" t="s">
        <v>414</v>
      </c>
      <c r="I61" s="4" t="s">
        <v>34</v>
      </c>
      <c r="J61" s="4" t="s">
        <v>415</v>
      </c>
      <c r="K61" s="5"/>
      <c r="L61" s="79"/>
      <c r="M61" s="79"/>
    </row>
    <row r="62" spans="1:13" s="80" customFormat="1" ht="67.5" customHeight="1" thickBot="1" x14ac:dyDescent="0.25">
      <c r="A62" s="79"/>
      <c r="B62" s="14" t="s">
        <v>419</v>
      </c>
      <c r="C62" s="5">
        <v>90000000</v>
      </c>
      <c r="D62" s="7">
        <v>1</v>
      </c>
      <c r="E62" s="105">
        <v>21978000</v>
      </c>
      <c r="F62" s="107">
        <f t="shared" si="3"/>
        <v>68022000</v>
      </c>
      <c r="G62" s="4" t="s">
        <v>374</v>
      </c>
      <c r="H62" s="4" t="s">
        <v>420</v>
      </c>
      <c r="I62" s="24" t="s">
        <v>320</v>
      </c>
      <c r="J62" s="6" t="s">
        <v>421</v>
      </c>
      <c r="K62" s="5"/>
      <c r="L62" s="79"/>
      <c r="M62" s="79"/>
    </row>
    <row r="63" spans="1:13" s="80" customFormat="1" ht="60" customHeight="1" thickBot="1" x14ac:dyDescent="0.25">
      <c r="A63" s="79"/>
      <c r="B63" s="14" t="s">
        <v>424</v>
      </c>
      <c r="C63" s="5">
        <v>60593806</v>
      </c>
      <c r="D63" s="7">
        <v>1</v>
      </c>
      <c r="E63" s="105">
        <v>55681885</v>
      </c>
      <c r="F63" s="107">
        <f t="shared" si="3"/>
        <v>4911921</v>
      </c>
      <c r="G63" s="4" t="s">
        <v>425</v>
      </c>
      <c r="H63" s="27" t="s">
        <v>426</v>
      </c>
      <c r="I63" s="28" t="s">
        <v>241</v>
      </c>
      <c r="J63" s="6" t="s">
        <v>427</v>
      </c>
      <c r="K63" s="5"/>
      <c r="L63" s="79"/>
      <c r="M63" s="79"/>
    </row>
    <row r="64" spans="1:13" s="80" customFormat="1" ht="106.5" customHeight="1" thickBot="1" x14ac:dyDescent="0.25">
      <c r="A64" s="79"/>
      <c r="B64" s="41" t="s">
        <v>430</v>
      </c>
      <c r="C64" s="5">
        <v>595000000</v>
      </c>
      <c r="D64" s="7">
        <v>1</v>
      </c>
      <c r="E64" s="105">
        <v>525000000</v>
      </c>
      <c r="F64" s="107">
        <f t="shared" si="3"/>
        <v>70000000</v>
      </c>
      <c r="G64" s="4" t="s">
        <v>431</v>
      </c>
      <c r="H64" s="6" t="s">
        <v>432</v>
      </c>
      <c r="I64" s="4" t="s">
        <v>433</v>
      </c>
      <c r="J64" s="6" t="s">
        <v>434</v>
      </c>
      <c r="K64" s="5"/>
      <c r="L64" s="79"/>
      <c r="M64" s="79"/>
    </row>
    <row r="65" spans="1:32" s="80" customFormat="1" ht="74.25" customHeight="1" thickBot="1" x14ac:dyDescent="0.25">
      <c r="A65" s="79"/>
      <c r="B65" s="41" t="s">
        <v>438</v>
      </c>
      <c r="C65" s="5">
        <v>35000000</v>
      </c>
      <c r="D65" s="7">
        <v>1</v>
      </c>
      <c r="E65" s="105">
        <v>14000000</v>
      </c>
      <c r="F65" s="107">
        <f t="shared" si="3"/>
        <v>21000000</v>
      </c>
      <c r="G65" s="4" t="s">
        <v>439</v>
      </c>
      <c r="H65" s="6" t="s">
        <v>440</v>
      </c>
      <c r="I65" s="4" t="s">
        <v>34</v>
      </c>
      <c r="J65" s="6" t="s">
        <v>441</v>
      </c>
      <c r="K65" s="5"/>
      <c r="L65" s="79"/>
      <c r="M65" s="79"/>
    </row>
    <row r="66" spans="1:32" s="80" customFormat="1" ht="69.75" customHeight="1" thickBot="1" x14ac:dyDescent="0.25">
      <c r="A66" s="79"/>
      <c r="B66" s="41" t="s">
        <v>445</v>
      </c>
      <c r="C66" s="5">
        <v>16200000</v>
      </c>
      <c r="D66" s="7">
        <v>1</v>
      </c>
      <c r="E66" s="105">
        <v>16200000</v>
      </c>
      <c r="F66" s="7">
        <f t="shared" si="3"/>
        <v>0</v>
      </c>
      <c r="G66" s="4" t="s">
        <v>446</v>
      </c>
      <c r="H66" s="29" t="s">
        <v>447</v>
      </c>
      <c r="I66" s="4" t="s">
        <v>34</v>
      </c>
      <c r="J66" s="4" t="s">
        <v>448</v>
      </c>
      <c r="K66" s="5"/>
      <c r="L66" s="79"/>
      <c r="M66" s="79"/>
    </row>
    <row r="67" spans="1:32" s="80" customFormat="1" ht="65.25" customHeight="1" thickBot="1" x14ac:dyDescent="0.25">
      <c r="A67" s="79"/>
      <c r="B67" s="14" t="s">
        <v>451</v>
      </c>
      <c r="C67" s="5">
        <v>11000000</v>
      </c>
      <c r="D67" s="7">
        <v>1</v>
      </c>
      <c r="E67" s="105">
        <v>2441166</v>
      </c>
      <c r="F67" s="107">
        <f t="shared" si="3"/>
        <v>8558834</v>
      </c>
      <c r="G67" s="4" t="s">
        <v>452</v>
      </c>
      <c r="H67" s="6" t="s">
        <v>453</v>
      </c>
      <c r="I67" s="4" t="s">
        <v>34</v>
      </c>
      <c r="J67" s="5" t="s">
        <v>454</v>
      </c>
      <c r="K67" s="5"/>
      <c r="L67" s="79"/>
      <c r="M67" s="79"/>
    </row>
    <row r="68" spans="1:32" s="80" customFormat="1" ht="58.5" customHeight="1" thickBot="1" x14ac:dyDescent="0.25">
      <c r="A68" s="79"/>
      <c r="B68" s="14" t="s">
        <v>457</v>
      </c>
      <c r="C68" s="5">
        <v>12036000</v>
      </c>
      <c r="D68" s="7">
        <v>1</v>
      </c>
      <c r="E68" s="105">
        <v>12036000</v>
      </c>
      <c r="F68" s="7">
        <f t="shared" si="3"/>
        <v>0</v>
      </c>
      <c r="G68" s="4" t="s">
        <v>458</v>
      </c>
      <c r="H68" s="30" t="s">
        <v>459</v>
      </c>
      <c r="I68" s="24" t="s">
        <v>320</v>
      </c>
      <c r="J68" s="4" t="s">
        <v>460</v>
      </c>
      <c r="K68" s="5"/>
      <c r="L68" s="79"/>
      <c r="M68" s="79"/>
    </row>
    <row r="69" spans="1:32" s="80" customFormat="1" ht="59.25" customHeight="1" thickBot="1" x14ac:dyDescent="0.25">
      <c r="A69" s="79"/>
      <c r="B69" s="14" t="s">
        <v>464</v>
      </c>
      <c r="C69" s="5">
        <f>3126936776+1441619540</f>
        <v>4568556316</v>
      </c>
      <c r="D69" s="7">
        <v>1</v>
      </c>
      <c r="E69" s="105">
        <v>2757027265.5999999</v>
      </c>
      <c r="F69" s="107">
        <f t="shared" si="3"/>
        <v>1811529050.4000001</v>
      </c>
      <c r="G69" s="4" t="s">
        <v>465</v>
      </c>
      <c r="H69" s="6" t="s">
        <v>466</v>
      </c>
      <c r="I69" s="21" t="s">
        <v>241</v>
      </c>
      <c r="J69" s="4" t="s">
        <v>467</v>
      </c>
      <c r="K69" s="20"/>
      <c r="L69" s="79"/>
      <c r="M69" s="79"/>
    </row>
    <row r="70" spans="1:32" s="80" customFormat="1" ht="70.5" customHeight="1" thickBot="1" x14ac:dyDescent="0.25">
      <c r="A70" s="79"/>
      <c r="B70" s="14" t="s">
        <v>473</v>
      </c>
      <c r="C70" s="20">
        <v>157499975</v>
      </c>
      <c r="D70" s="7">
        <v>1</v>
      </c>
      <c r="E70" s="105">
        <v>157499975</v>
      </c>
      <c r="F70" s="7">
        <f t="shared" si="3"/>
        <v>0</v>
      </c>
      <c r="G70" s="4" t="s">
        <v>474</v>
      </c>
      <c r="H70" s="32" t="s">
        <v>475</v>
      </c>
      <c r="I70" s="4" t="s">
        <v>34</v>
      </c>
      <c r="J70" s="4" t="s">
        <v>476</v>
      </c>
      <c r="K70" s="20"/>
      <c r="L70" s="79"/>
      <c r="M70" s="79"/>
    </row>
    <row r="71" spans="1:32" s="80" customFormat="1" ht="71.25" customHeight="1" thickBot="1" x14ac:dyDescent="0.25">
      <c r="A71" s="79"/>
      <c r="B71" s="14" t="s">
        <v>479</v>
      </c>
      <c r="C71" s="20">
        <v>8000000</v>
      </c>
      <c r="D71" s="7">
        <v>1</v>
      </c>
      <c r="E71" s="105">
        <v>7540200</v>
      </c>
      <c r="F71" s="107">
        <f t="shared" si="3"/>
        <v>459800</v>
      </c>
      <c r="G71" s="4" t="s">
        <v>480</v>
      </c>
      <c r="H71" s="4" t="s">
        <v>481</v>
      </c>
      <c r="I71" s="24" t="s">
        <v>320</v>
      </c>
      <c r="J71" s="4" t="s">
        <v>482</v>
      </c>
      <c r="K71" s="5"/>
      <c r="L71" s="79"/>
      <c r="M71" s="79"/>
    </row>
    <row r="72" spans="1:32" s="80" customFormat="1" ht="63.75" customHeight="1" thickBot="1" x14ac:dyDescent="0.25">
      <c r="A72" s="79"/>
      <c r="B72" s="14" t="s">
        <v>485</v>
      </c>
      <c r="C72" s="20">
        <v>630000</v>
      </c>
      <c r="D72" s="7">
        <v>1</v>
      </c>
      <c r="E72" s="105">
        <v>630000</v>
      </c>
      <c r="F72" s="7">
        <f t="shared" si="3"/>
        <v>0</v>
      </c>
      <c r="G72" s="6" t="s">
        <v>486</v>
      </c>
      <c r="H72" s="4" t="s">
        <v>487</v>
      </c>
      <c r="I72" s="4" t="s">
        <v>304</v>
      </c>
      <c r="J72" s="4" t="s">
        <v>488</v>
      </c>
      <c r="K72" s="5"/>
      <c r="L72" s="79"/>
      <c r="M72" s="79"/>
    </row>
    <row r="73" spans="1:32" s="80" customFormat="1" ht="62.25" customHeight="1" thickBot="1" x14ac:dyDescent="0.25">
      <c r="A73" s="79"/>
      <c r="B73" s="14" t="s">
        <v>492</v>
      </c>
      <c r="C73" s="20">
        <v>50039999</v>
      </c>
      <c r="D73" s="7">
        <v>1</v>
      </c>
      <c r="E73" s="105">
        <v>50039999</v>
      </c>
      <c r="F73" s="7">
        <f t="shared" si="3"/>
        <v>0</v>
      </c>
      <c r="G73" s="4" t="s">
        <v>493</v>
      </c>
      <c r="H73" s="4" t="s">
        <v>494</v>
      </c>
      <c r="I73" s="4" t="s">
        <v>34</v>
      </c>
      <c r="J73" s="4" t="s">
        <v>495</v>
      </c>
      <c r="K73" s="82"/>
      <c r="L73" s="79"/>
      <c r="M73" s="79"/>
    </row>
    <row r="74" spans="1:32" s="80" customFormat="1" ht="63" customHeight="1" thickBot="1" x14ac:dyDescent="0.25">
      <c r="A74" s="79"/>
      <c r="B74" s="14" t="s">
        <v>499</v>
      </c>
      <c r="C74" s="20">
        <v>12239150</v>
      </c>
      <c r="D74" s="7">
        <v>1</v>
      </c>
      <c r="E74" s="105">
        <v>12239150</v>
      </c>
      <c r="F74" s="7">
        <f t="shared" si="3"/>
        <v>0</v>
      </c>
      <c r="G74" s="4" t="s">
        <v>500</v>
      </c>
      <c r="H74" s="4" t="s">
        <v>501</v>
      </c>
      <c r="I74" s="4" t="s">
        <v>34</v>
      </c>
      <c r="J74" s="4" t="s">
        <v>502</v>
      </c>
      <c r="K74" s="20"/>
      <c r="L74" s="79"/>
      <c r="M74" s="79"/>
    </row>
    <row r="75" spans="1:32" s="80" customFormat="1" ht="71.25" customHeight="1" thickBot="1" x14ac:dyDescent="0.25">
      <c r="A75" s="79"/>
      <c r="B75" s="14" t="s">
        <v>506</v>
      </c>
      <c r="C75" s="20">
        <v>346383809</v>
      </c>
      <c r="D75" s="7">
        <v>1</v>
      </c>
      <c r="E75" s="105">
        <v>291905689.88999999</v>
      </c>
      <c r="F75" s="107">
        <f t="shared" si="3"/>
        <v>54478119.110000014</v>
      </c>
      <c r="G75" s="4" t="s">
        <v>507</v>
      </c>
      <c r="H75" s="4" t="s">
        <v>508</v>
      </c>
      <c r="I75" s="17" t="s">
        <v>95</v>
      </c>
      <c r="J75" s="4" t="s">
        <v>509</v>
      </c>
      <c r="K75" s="20"/>
      <c r="L75" s="79"/>
      <c r="M75" s="79"/>
    </row>
    <row r="76" spans="1:32" s="80" customFormat="1" ht="59.25" customHeight="1" thickBot="1" x14ac:dyDescent="0.25">
      <c r="A76" s="79"/>
      <c r="B76" s="41" t="s">
        <v>515</v>
      </c>
      <c r="C76" s="5">
        <v>100000000</v>
      </c>
      <c r="D76" s="7">
        <v>1</v>
      </c>
      <c r="E76" s="105">
        <v>39732225</v>
      </c>
      <c r="F76" s="107">
        <f t="shared" si="3"/>
        <v>60267775</v>
      </c>
      <c r="G76" s="6" t="s">
        <v>516</v>
      </c>
      <c r="H76" s="6" t="s">
        <v>517</v>
      </c>
      <c r="I76" s="24" t="s">
        <v>320</v>
      </c>
      <c r="J76" s="4" t="s">
        <v>518</v>
      </c>
      <c r="K76" s="20"/>
      <c r="L76" s="79"/>
      <c r="M76" s="79"/>
    </row>
    <row r="77" spans="1:32" s="83" customFormat="1" ht="48.75" customHeight="1" thickBot="1" x14ac:dyDescent="0.25">
      <c r="A77" s="81"/>
      <c r="B77" s="14" t="s">
        <v>521</v>
      </c>
      <c r="C77" s="20">
        <v>4100000</v>
      </c>
      <c r="D77" s="7">
        <v>1</v>
      </c>
      <c r="E77" s="105">
        <v>4100000</v>
      </c>
      <c r="F77" s="7">
        <f t="shared" si="3"/>
        <v>0</v>
      </c>
      <c r="G77" s="4" t="s">
        <v>522</v>
      </c>
      <c r="H77" s="4" t="s">
        <v>523</v>
      </c>
      <c r="I77" s="24" t="s">
        <v>320</v>
      </c>
      <c r="J77" s="6" t="s">
        <v>524</v>
      </c>
      <c r="K77" s="5"/>
      <c r="L77" s="81"/>
      <c r="M77" s="81"/>
    </row>
    <row r="78" spans="1:32" s="83" customFormat="1" ht="75.75" customHeight="1" thickBot="1" x14ac:dyDescent="0.25">
      <c r="A78" s="81"/>
      <c r="B78" s="14" t="s">
        <v>527</v>
      </c>
      <c r="C78" s="20">
        <v>584457069</v>
      </c>
      <c r="D78" s="7">
        <v>1</v>
      </c>
      <c r="E78" s="105">
        <v>584094659</v>
      </c>
      <c r="F78" s="107">
        <f t="shared" si="3"/>
        <v>362410</v>
      </c>
      <c r="G78" s="4" t="s">
        <v>528</v>
      </c>
      <c r="H78" s="4" t="s">
        <v>529</v>
      </c>
      <c r="I78" s="21" t="s">
        <v>241</v>
      </c>
      <c r="J78" s="4" t="s">
        <v>530</v>
      </c>
      <c r="K78" s="20"/>
      <c r="L78" s="81"/>
      <c r="M78" s="81"/>
    </row>
    <row r="79" spans="1:32" s="84" customFormat="1" ht="71.25" customHeight="1" thickBot="1" x14ac:dyDescent="0.25">
      <c r="A79" s="81"/>
      <c r="B79" s="41" t="s">
        <v>536</v>
      </c>
      <c r="C79" s="20">
        <v>247499161</v>
      </c>
      <c r="D79" s="7">
        <v>1</v>
      </c>
      <c r="E79" s="105">
        <v>164999440.69999999</v>
      </c>
      <c r="F79" s="107">
        <f t="shared" si="3"/>
        <v>82499720.300000012</v>
      </c>
      <c r="G79" s="4" t="s">
        <v>537</v>
      </c>
      <c r="H79" s="4" t="s">
        <v>538</v>
      </c>
      <c r="I79" s="4" t="s">
        <v>34</v>
      </c>
      <c r="J79" s="4" t="s">
        <v>539</v>
      </c>
      <c r="K79" s="20"/>
      <c r="L79" s="81"/>
      <c r="M79" s="81"/>
      <c r="N79" s="83"/>
      <c r="O79" s="83"/>
      <c r="P79" s="83"/>
      <c r="Q79" s="83"/>
      <c r="R79" s="83"/>
      <c r="S79" s="83"/>
      <c r="T79" s="83"/>
      <c r="U79" s="83"/>
      <c r="V79" s="83"/>
      <c r="W79" s="83"/>
      <c r="X79" s="83"/>
      <c r="Y79" s="83"/>
      <c r="Z79" s="83"/>
      <c r="AA79" s="83"/>
      <c r="AB79" s="83"/>
      <c r="AC79" s="83"/>
      <c r="AD79" s="83"/>
      <c r="AE79" s="83"/>
      <c r="AF79" s="83"/>
    </row>
    <row r="80" spans="1:32" s="84" customFormat="1" ht="105.75" customHeight="1" thickBot="1" x14ac:dyDescent="0.25">
      <c r="A80" s="81"/>
      <c r="B80" s="41" t="s">
        <v>542</v>
      </c>
      <c r="C80" s="20">
        <v>74290156</v>
      </c>
      <c r="D80" s="7">
        <v>1</v>
      </c>
      <c r="E80" s="105">
        <v>74290156</v>
      </c>
      <c r="F80" s="7">
        <f t="shared" si="3"/>
        <v>0</v>
      </c>
      <c r="G80" s="4" t="s">
        <v>543</v>
      </c>
      <c r="H80" s="4" t="s">
        <v>544</v>
      </c>
      <c r="I80" s="17" t="s">
        <v>95</v>
      </c>
      <c r="J80" s="4" t="s">
        <v>545</v>
      </c>
      <c r="K80" s="20"/>
      <c r="L80" s="81"/>
      <c r="M80" s="81"/>
      <c r="N80" s="83"/>
      <c r="O80" s="83"/>
      <c r="P80" s="83"/>
      <c r="Q80" s="83"/>
      <c r="R80" s="83"/>
      <c r="S80" s="83"/>
      <c r="T80" s="83"/>
      <c r="U80" s="83"/>
      <c r="V80" s="83"/>
      <c r="W80" s="83"/>
      <c r="X80" s="83"/>
      <c r="Y80" s="83"/>
      <c r="Z80" s="83"/>
      <c r="AA80" s="83"/>
      <c r="AB80" s="83"/>
      <c r="AC80" s="83"/>
      <c r="AD80" s="83"/>
      <c r="AE80" s="83"/>
      <c r="AF80" s="83"/>
    </row>
    <row r="81" spans="1:32" s="84" customFormat="1" ht="70.5" customHeight="1" thickBot="1" x14ac:dyDescent="0.25">
      <c r="A81" s="81"/>
      <c r="B81" s="41" t="s">
        <v>550</v>
      </c>
      <c r="C81" s="20">
        <v>9216310</v>
      </c>
      <c r="D81" s="7">
        <v>1</v>
      </c>
      <c r="E81" s="105">
        <v>9216310</v>
      </c>
      <c r="F81" s="7">
        <f t="shared" si="3"/>
        <v>0</v>
      </c>
      <c r="G81" s="4" t="s">
        <v>551</v>
      </c>
      <c r="H81" s="4" t="s">
        <v>552</v>
      </c>
      <c r="I81" s="24" t="s">
        <v>320</v>
      </c>
      <c r="J81" s="4" t="s">
        <v>553</v>
      </c>
      <c r="K81" s="20"/>
      <c r="L81" s="81"/>
      <c r="M81" s="81"/>
      <c r="N81" s="83"/>
      <c r="O81" s="83"/>
      <c r="P81" s="83"/>
      <c r="Q81" s="83"/>
      <c r="R81" s="83"/>
      <c r="S81" s="83"/>
      <c r="T81" s="83"/>
      <c r="U81" s="83"/>
      <c r="V81" s="83"/>
      <c r="W81" s="83"/>
      <c r="X81" s="83"/>
      <c r="Y81" s="83"/>
      <c r="Z81" s="83"/>
      <c r="AA81" s="83"/>
      <c r="AB81" s="83"/>
      <c r="AC81" s="83"/>
      <c r="AD81" s="83"/>
      <c r="AE81" s="83"/>
      <c r="AF81" s="83"/>
    </row>
    <row r="82" spans="1:32" s="84" customFormat="1" ht="66.75" customHeight="1" thickBot="1" x14ac:dyDescent="0.25">
      <c r="A82" s="81"/>
      <c r="B82" s="41" t="s">
        <v>556</v>
      </c>
      <c r="C82" s="20">
        <v>2400000</v>
      </c>
      <c r="D82" s="7">
        <v>1</v>
      </c>
      <c r="E82" s="105">
        <v>2400000</v>
      </c>
      <c r="F82" s="7">
        <f t="shared" si="3"/>
        <v>0</v>
      </c>
      <c r="G82" s="4" t="s">
        <v>557</v>
      </c>
      <c r="H82" s="4" t="s">
        <v>558</v>
      </c>
      <c r="I82" s="24" t="s">
        <v>320</v>
      </c>
      <c r="J82" s="4" t="s">
        <v>559</v>
      </c>
      <c r="K82" s="20"/>
      <c r="L82" s="81"/>
      <c r="M82" s="81"/>
      <c r="N82" s="83"/>
      <c r="O82" s="83"/>
      <c r="P82" s="83"/>
      <c r="Q82" s="83"/>
      <c r="R82" s="83"/>
      <c r="S82" s="83"/>
      <c r="T82" s="83"/>
      <c r="U82" s="83"/>
      <c r="V82" s="83"/>
      <c r="W82" s="83"/>
      <c r="X82" s="83"/>
      <c r="Y82" s="83"/>
      <c r="Z82" s="83"/>
      <c r="AA82" s="83"/>
      <c r="AB82" s="83"/>
      <c r="AC82" s="83"/>
      <c r="AD82" s="83"/>
      <c r="AE82" s="83"/>
      <c r="AF82" s="83"/>
    </row>
    <row r="83" spans="1:32" s="83" customFormat="1" ht="57.75" customHeight="1" thickBot="1" x14ac:dyDescent="0.25">
      <c r="A83" s="81"/>
      <c r="B83" s="14" t="s">
        <v>562</v>
      </c>
      <c r="C83" s="20">
        <f>26000000+13000000</f>
        <v>39000000</v>
      </c>
      <c r="D83" s="7">
        <v>1</v>
      </c>
      <c r="E83" s="105">
        <f>38990400-13974400</f>
        <v>25016000</v>
      </c>
      <c r="F83" s="107">
        <f t="shared" si="3"/>
        <v>13984000</v>
      </c>
      <c r="G83" s="4" t="s">
        <v>563</v>
      </c>
      <c r="H83" s="19" t="s">
        <v>564</v>
      </c>
      <c r="I83" s="24" t="s">
        <v>320</v>
      </c>
      <c r="J83" s="4" t="s">
        <v>565</v>
      </c>
      <c r="K83" s="20">
        <v>13000000</v>
      </c>
      <c r="L83" s="81"/>
      <c r="M83" s="81"/>
    </row>
    <row r="84" spans="1:32" s="80" customFormat="1" ht="68.25" customHeight="1" thickBot="1" x14ac:dyDescent="0.25">
      <c r="A84" s="79"/>
      <c r="B84" s="14" t="s">
        <v>569</v>
      </c>
      <c r="C84" s="15">
        <v>12000000</v>
      </c>
      <c r="D84" s="35">
        <v>1</v>
      </c>
      <c r="E84" s="105">
        <v>12000000</v>
      </c>
      <c r="F84" s="35">
        <f t="shared" si="3"/>
        <v>0</v>
      </c>
      <c r="G84" s="6" t="s">
        <v>570</v>
      </c>
      <c r="H84" s="26" t="s">
        <v>571</v>
      </c>
      <c r="I84" s="6" t="s">
        <v>34</v>
      </c>
      <c r="J84" s="6" t="s">
        <v>572</v>
      </c>
      <c r="K84" s="15"/>
      <c r="L84" s="79"/>
      <c r="M84" s="79"/>
    </row>
    <row r="85" spans="1:32" s="83" customFormat="1" ht="63.75" customHeight="1" thickBot="1" x14ac:dyDescent="0.25">
      <c r="A85" s="81"/>
      <c r="B85" s="14" t="s">
        <v>576</v>
      </c>
      <c r="C85" s="20">
        <v>69995000</v>
      </c>
      <c r="D85" s="7">
        <v>1</v>
      </c>
      <c r="E85" s="105">
        <v>69995000</v>
      </c>
      <c r="F85" s="7">
        <f t="shared" si="3"/>
        <v>0</v>
      </c>
      <c r="G85" s="4" t="s">
        <v>563</v>
      </c>
      <c r="H85" s="4" t="s">
        <v>577</v>
      </c>
      <c r="I85" s="24" t="s">
        <v>320</v>
      </c>
      <c r="J85" s="4" t="s">
        <v>578</v>
      </c>
      <c r="K85" s="20"/>
      <c r="L85" s="81"/>
      <c r="M85" s="81"/>
    </row>
    <row r="86" spans="1:32" s="83" customFormat="1" ht="63.75" customHeight="1" thickBot="1" x14ac:dyDescent="0.25">
      <c r="A86" s="81"/>
      <c r="B86" s="14" t="s">
        <v>582</v>
      </c>
      <c r="C86" s="20">
        <v>2194770000</v>
      </c>
      <c r="D86" s="7">
        <v>1</v>
      </c>
      <c r="E86" s="105">
        <v>1299669944.4000001</v>
      </c>
      <c r="F86" s="107">
        <f t="shared" si="3"/>
        <v>895100055.5999999</v>
      </c>
      <c r="G86" s="4" t="s">
        <v>583</v>
      </c>
      <c r="H86" s="4" t="s">
        <v>584</v>
      </c>
      <c r="I86" s="21" t="s">
        <v>241</v>
      </c>
      <c r="J86" s="4" t="s">
        <v>585</v>
      </c>
      <c r="K86" s="20"/>
      <c r="L86" s="81"/>
      <c r="M86" s="81"/>
    </row>
    <row r="87" spans="1:32" s="83" customFormat="1" ht="72.75" customHeight="1" thickBot="1" x14ac:dyDescent="0.25">
      <c r="A87" s="81"/>
      <c r="B87" s="41" t="s">
        <v>592</v>
      </c>
      <c r="C87" s="20">
        <v>227300662</v>
      </c>
      <c r="D87" s="7">
        <v>1</v>
      </c>
      <c r="E87" s="105">
        <v>134602906.22999999</v>
      </c>
      <c r="F87" s="107">
        <f t="shared" si="3"/>
        <v>92697755.770000011</v>
      </c>
      <c r="G87" s="4" t="s">
        <v>593</v>
      </c>
      <c r="H87" s="4" t="s">
        <v>594</v>
      </c>
      <c r="I87" s="17" t="s">
        <v>95</v>
      </c>
      <c r="J87" s="4" t="s">
        <v>595</v>
      </c>
      <c r="K87" s="20"/>
      <c r="L87" s="81"/>
      <c r="M87" s="81"/>
    </row>
    <row r="88" spans="1:32" s="83" customFormat="1" ht="69.75" customHeight="1" thickBot="1" x14ac:dyDescent="0.25">
      <c r="A88" s="81"/>
      <c r="B88" s="14" t="s">
        <v>602</v>
      </c>
      <c r="C88" s="20">
        <f>50000000+25000000</f>
        <v>75000000</v>
      </c>
      <c r="D88" s="7">
        <v>1</v>
      </c>
      <c r="E88" s="105">
        <v>72959300</v>
      </c>
      <c r="F88" s="107">
        <f t="shared" si="3"/>
        <v>2040700</v>
      </c>
      <c r="G88" s="4" t="s">
        <v>603</v>
      </c>
      <c r="H88" s="4" t="s">
        <v>577</v>
      </c>
      <c r="I88" s="24" t="s">
        <v>320</v>
      </c>
      <c r="J88" s="4" t="s">
        <v>604</v>
      </c>
      <c r="K88" s="20">
        <v>25000000</v>
      </c>
      <c r="L88" s="81"/>
      <c r="M88" s="81"/>
    </row>
    <row r="89" spans="1:32" s="84" customFormat="1" ht="96" customHeight="1" thickBot="1" x14ac:dyDescent="0.25">
      <c r="A89" s="81"/>
      <c r="B89" s="41" t="s">
        <v>609</v>
      </c>
      <c r="C89" s="20">
        <v>122500000</v>
      </c>
      <c r="D89" s="7">
        <v>1</v>
      </c>
      <c r="E89" s="105">
        <v>122500000</v>
      </c>
      <c r="F89" s="7">
        <f t="shared" si="3"/>
        <v>0</v>
      </c>
      <c r="G89" s="4" t="s">
        <v>610</v>
      </c>
      <c r="H89" s="4" t="s">
        <v>611</v>
      </c>
      <c r="I89" s="4" t="s">
        <v>433</v>
      </c>
      <c r="J89" s="4" t="s">
        <v>612</v>
      </c>
      <c r="K89" s="20"/>
      <c r="L89" s="81"/>
      <c r="M89" s="81"/>
      <c r="N89" s="83"/>
      <c r="O89" s="83"/>
      <c r="P89" s="83"/>
      <c r="Q89" s="83"/>
      <c r="R89" s="83"/>
      <c r="AB89" s="97"/>
    </row>
    <row r="90" spans="1:32" s="83" customFormat="1" ht="61.5" customHeight="1" thickBot="1" x14ac:dyDescent="0.25">
      <c r="A90" s="81"/>
      <c r="B90" s="41" t="s">
        <v>617</v>
      </c>
      <c r="C90" s="20">
        <v>150000000</v>
      </c>
      <c r="D90" s="7">
        <v>1</v>
      </c>
      <c r="E90" s="105">
        <v>99103700</v>
      </c>
      <c r="F90" s="107">
        <f t="shared" si="3"/>
        <v>50896300</v>
      </c>
      <c r="G90" s="4" t="s">
        <v>618</v>
      </c>
      <c r="H90" s="4" t="s">
        <v>619</v>
      </c>
      <c r="I90" s="24" t="s">
        <v>320</v>
      </c>
      <c r="J90" s="4" t="s">
        <v>620</v>
      </c>
      <c r="K90" s="20"/>
      <c r="L90" s="81"/>
      <c r="M90" s="81"/>
    </row>
    <row r="91" spans="1:32" s="83" customFormat="1" ht="72.75" customHeight="1" thickBot="1" x14ac:dyDescent="0.25">
      <c r="A91" s="81"/>
      <c r="B91" s="41" t="s">
        <v>623</v>
      </c>
      <c r="C91" s="20">
        <v>16097130</v>
      </c>
      <c r="D91" s="7">
        <v>1</v>
      </c>
      <c r="E91" s="105">
        <v>16097130</v>
      </c>
      <c r="F91" s="7">
        <f t="shared" si="3"/>
        <v>0</v>
      </c>
      <c r="G91" s="4" t="s">
        <v>1303</v>
      </c>
      <c r="H91" s="4" t="s">
        <v>625</v>
      </c>
      <c r="I91" s="24" t="s">
        <v>320</v>
      </c>
      <c r="J91" s="20" t="s">
        <v>626</v>
      </c>
      <c r="K91" s="20"/>
      <c r="L91" s="81"/>
      <c r="M91" s="81"/>
    </row>
    <row r="92" spans="1:32" s="83" customFormat="1" ht="69" customHeight="1" thickBot="1" x14ac:dyDescent="0.25">
      <c r="A92" s="81"/>
      <c r="B92" s="94" t="s">
        <v>629</v>
      </c>
      <c r="C92" s="20">
        <v>143615150</v>
      </c>
      <c r="D92" s="7">
        <v>1</v>
      </c>
      <c r="E92" s="105">
        <v>143615150</v>
      </c>
      <c r="F92" s="7">
        <f t="shared" si="3"/>
        <v>0</v>
      </c>
      <c r="G92" s="37" t="s">
        <v>630</v>
      </c>
      <c r="H92" s="4" t="s">
        <v>631</v>
      </c>
      <c r="I92" s="24" t="s">
        <v>320</v>
      </c>
      <c r="J92" s="4" t="s">
        <v>632</v>
      </c>
      <c r="K92" s="20"/>
      <c r="L92" s="81"/>
      <c r="M92" s="81"/>
    </row>
    <row r="93" spans="1:32" s="83" customFormat="1" ht="55.5" customHeight="1" thickBot="1" x14ac:dyDescent="0.25">
      <c r="A93" s="81"/>
      <c r="B93" s="14" t="s">
        <v>635</v>
      </c>
      <c r="C93" s="20">
        <v>300000000</v>
      </c>
      <c r="D93" s="7">
        <v>1</v>
      </c>
      <c r="E93" s="105">
        <v>229015548</v>
      </c>
      <c r="F93" s="107">
        <f t="shared" si="3"/>
        <v>70984452</v>
      </c>
      <c r="G93" s="4" t="s">
        <v>636</v>
      </c>
      <c r="H93" s="4" t="s">
        <v>637</v>
      </c>
      <c r="I93" s="24" t="s">
        <v>320</v>
      </c>
      <c r="J93" s="4" t="s">
        <v>638</v>
      </c>
      <c r="K93" s="20"/>
      <c r="L93" s="81"/>
      <c r="M93" s="81"/>
    </row>
    <row r="94" spans="1:32" s="84" customFormat="1" ht="57" customHeight="1" thickBot="1" x14ac:dyDescent="0.25">
      <c r="A94" s="81"/>
      <c r="B94" s="41" t="s">
        <v>641</v>
      </c>
      <c r="C94" s="20">
        <v>3900000</v>
      </c>
      <c r="D94" s="7">
        <v>1</v>
      </c>
      <c r="E94" s="105">
        <v>2999990</v>
      </c>
      <c r="F94" s="107">
        <f t="shared" si="3"/>
        <v>900010</v>
      </c>
      <c r="G94" s="4" t="s">
        <v>642</v>
      </c>
      <c r="H94" s="4" t="s">
        <v>643</v>
      </c>
      <c r="I94" s="4" t="s">
        <v>34</v>
      </c>
      <c r="J94" s="4" t="s">
        <v>644</v>
      </c>
      <c r="K94" s="20"/>
      <c r="L94" s="81"/>
      <c r="M94" s="81"/>
      <c r="N94" s="83"/>
      <c r="O94" s="83"/>
      <c r="P94" s="83"/>
      <c r="Q94" s="83"/>
      <c r="R94" s="83"/>
      <c r="S94" s="83"/>
      <c r="T94" s="83"/>
      <c r="U94" s="83"/>
      <c r="V94" s="83"/>
      <c r="W94" s="83"/>
    </row>
    <row r="95" spans="1:32" s="84" customFormat="1" ht="91.5" customHeight="1" thickBot="1" x14ac:dyDescent="0.25">
      <c r="A95" s="81"/>
      <c r="B95" s="41" t="s">
        <v>647</v>
      </c>
      <c r="C95" s="20">
        <v>40000000</v>
      </c>
      <c r="D95" s="7">
        <v>1</v>
      </c>
      <c r="E95" s="101"/>
      <c r="F95" s="7"/>
      <c r="G95" s="4" t="s">
        <v>648</v>
      </c>
      <c r="H95" s="4" t="s">
        <v>649</v>
      </c>
      <c r="I95" s="4" t="s">
        <v>34</v>
      </c>
      <c r="J95" s="4" t="s">
        <v>650</v>
      </c>
      <c r="K95" s="38" t="s">
        <v>651</v>
      </c>
      <c r="L95" s="81"/>
      <c r="M95" s="81"/>
      <c r="N95" s="83"/>
      <c r="O95" s="83"/>
      <c r="P95" s="83"/>
      <c r="Q95" s="83"/>
      <c r="R95" s="83"/>
      <c r="S95" s="83"/>
      <c r="T95" s="83"/>
      <c r="U95" s="83"/>
      <c r="V95" s="83"/>
      <c r="W95" s="83"/>
    </row>
    <row r="96" spans="1:32" s="80" customFormat="1" ht="92.25" customHeight="1" thickBot="1" x14ac:dyDescent="0.25">
      <c r="A96" s="79"/>
      <c r="B96" s="41" t="s">
        <v>654</v>
      </c>
      <c r="C96" s="5">
        <v>40000000</v>
      </c>
      <c r="D96" s="7">
        <v>1</v>
      </c>
      <c r="E96" s="101"/>
      <c r="F96" s="7"/>
      <c r="G96" s="4" t="s">
        <v>655</v>
      </c>
      <c r="H96" s="4" t="s">
        <v>649</v>
      </c>
      <c r="I96" s="4" t="s">
        <v>34</v>
      </c>
      <c r="J96" s="4" t="s">
        <v>650</v>
      </c>
      <c r="K96" s="38" t="s">
        <v>651</v>
      </c>
      <c r="L96" s="79"/>
      <c r="M96" s="79"/>
    </row>
    <row r="97" spans="1:54" s="80" customFormat="1" ht="78.75" customHeight="1" thickBot="1" x14ac:dyDescent="0.25">
      <c r="A97" s="79"/>
      <c r="B97" s="41" t="s">
        <v>656</v>
      </c>
      <c r="C97" s="5">
        <v>8400000</v>
      </c>
      <c r="D97" s="7">
        <v>1</v>
      </c>
      <c r="E97" s="101"/>
      <c r="F97" s="7"/>
      <c r="G97" s="6" t="s">
        <v>657</v>
      </c>
      <c r="H97" s="4" t="s">
        <v>658</v>
      </c>
      <c r="I97" s="4" t="s">
        <v>34</v>
      </c>
      <c r="J97" s="4" t="s">
        <v>650</v>
      </c>
      <c r="K97" s="38" t="s">
        <v>651</v>
      </c>
      <c r="L97" s="79"/>
      <c r="M97" s="79"/>
    </row>
    <row r="98" spans="1:54" s="84" customFormat="1" ht="88.5" customHeight="1" thickBot="1" x14ac:dyDescent="0.25">
      <c r="A98" s="81"/>
      <c r="B98" s="41" t="s">
        <v>659</v>
      </c>
      <c r="C98" s="20">
        <v>8400000</v>
      </c>
      <c r="D98" s="7">
        <v>1</v>
      </c>
      <c r="E98" s="101"/>
      <c r="F98" s="7"/>
      <c r="G98" s="4" t="s">
        <v>660</v>
      </c>
      <c r="H98" s="4" t="s">
        <v>661</v>
      </c>
      <c r="I98" s="4" t="s">
        <v>34</v>
      </c>
      <c r="J98" s="4" t="s">
        <v>650</v>
      </c>
      <c r="K98" s="38" t="s">
        <v>651</v>
      </c>
      <c r="L98" s="81"/>
      <c r="M98" s="81"/>
      <c r="N98" s="83"/>
      <c r="O98" s="83"/>
      <c r="P98" s="83"/>
      <c r="Q98" s="83"/>
      <c r="R98" s="83"/>
      <c r="S98" s="83"/>
      <c r="T98" s="83"/>
      <c r="U98" s="83"/>
      <c r="V98" s="83"/>
      <c r="W98" s="83"/>
      <c r="X98" s="83"/>
      <c r="Y98" s="83"/>
      <c r="Z98" s="83"/>
      <c r="AA98" s="83"/>
      <c r="AB98" s="83"/>
      <c r="AC98" s="83"/>
      <c r="AD98" s="83"/>
      <c r="AE98" s="83"/>
      <c r="AF98" s="83"/>
      <c r="AG98" s="83"/>
    </row>
    <row r="99" spans="1:54" s="84" customFormat="1" ht="82.5" customHeight="1" thickBot="1" x14ac:dyDescent="0.25">
      <c r="A99" s="81"/>
      <c r="B99" s="41" t="s">
        <v>662</v>
      </c>
      <c r="C99" s="20">
        <v>8400000</v>
      </c>
      <c r="D99" s="7">
        <v>1</v>
      </c>
      <c r="E99" s="101"/>
      <c r="F99" s="7"/>
      <c r="G99" s="4" t="s">
        <v>663</v>
      </c>
      <c r="H99" s="4" t="s">
        <v>664</v>
      </c>
      <c r="I99" s="4" t="s">
        <v>34</v>
      </c>
      <c r="J99" s="4" t="s">
        <v>650</v>
      </c>
      <c r="K99" s="38" t="s">
        <v>651</v>
      </c>
      <c r="L99" s="81"/>
      <c r="M99" s="81"/>
      <c r="N99" s="83"/>
      <c r="O99" s="83"/>
      <c r="P99" s="83"/>
      <c r="Q99" s="83"/>
      <c r="R99" s="83"/>
      <c r="S99" s="83"/>
      <c r="T99" s="83"/>
      <c r="U99" s="83"/>
      <c r="V99" s="83"/>
      <c r="W99" s="83"/>
      <c r="X99" s="83"/>
      <c r="Y99" s="83"/>
      <c r="Z99" s="83"/>
      <c r="AA99" s="83"/>
      <c r="AB99" s="83"/>
      <c r="AC99" s="83"/>
      <c r="AD99" s="83"/>
      <c r="AE99" s="83"/>
      <c r="AF99" s="83"/>
      <c r="AG99" s="83"/>
    </row>
    <row r="100" spans="1:54" s="84" customFormat="1" ht="79.5" customHeight="1" thickBot="1" x14ac:dyDescent="0.25">
      <c r="A100" s="81" t="s">
        <v>665</v>
      </c>
      <c r="B100" s="41" t="s">
        <v>666</v>
      </c>
      <c r="C100" s="20">
        <v>8400000</v>
      </c>
      <c r="D100" s="7">
        <v>1</v>
      </c>
      <c r="E100" s="101"/>
      <c r="F100" s="7"/>
      <c r="G100" s="4" t="s">
        <v>667</v>
      </c>
      <c r="H100" s="4" t="s">
        <v>668</v>
      </c>
      <c r="I100" s="4" t="s">
        <v>34</v>
      </c>
      <c r="J100" s="4" t="s">
        <v>650</v>
      </c>
      <c r="K100" s="38" t="s">
        <v>651</v>
      </c>
      <c r="L100" s="81"/>
      <c r="M100" s="81"/>
      <c r="N100" s="83"/>
      <c r="O100" s="83"/>
      <c r="P100" s="83"/>
      <c r="Q100" s="83"/>
      <c r="R100" s="83"/>
      <c r="S100" s="83"/>
      <c r="T100" s="83"/>
      <c r="U100" s="83"/>
      <c r="V100" s="83"/>
      <c r="W100" s="83"/>
      <c r="X100" s="83"/>
      <c r="Y100" s="83"/>
      <c r="Z100" s="83"/>
      <c r="AA100" s="83"/>
      <c r="AB100" s="83"/>
      <c r="AC100" s="83"/>
      <c r="AD100" s="83"/>
      <c r="AE100" s="83"/>
      <c r="AF100" s="83"/>
      <c r="AG100" s="83"/>
    </row>
    <row r="101" spans="1:54" s="84" customFormat="1" ht="99" customHeight="1" thickBot="1" x14ac:dyDescent="0.25">
      <c r="A101" s="81"/>
      <c r="B101" s="41" t="s">
        <v>669</v>
      </c>
      <c r="C101" s="20">
        <v>8400000</v>
      </c>
      <c r="D101" s="7">
        <v>1</v>
      </c>
      <c r="E101" s="101"/>
      <c r="F101" s="7"/>
      <c r="G101" s="4" t="s">
        <v>670</v>
      </c>
      <c r="H101" s="4" t="s">
        <v>671</v>
      </c>
      <c r="I101" s="4" t="s">
        <v>34</v>
      </c>
      <c r="J101" s="4" t="s">
        <v>650</v>
      </c>
      <c r="K101" s="38" t="s">
        <v>651</v>
      </c>
      <c r="L101" s="81"/>
      <c r="M101" s="81"/>
      <c r="N101" s="83"/>
      <c r="O101" s="83"/>
      <c r="P101" s="83"/>
      <c r="Q101" s="83"/>
      <c r="R101" s="83"/>
      <c r="S101" s="83"/>
      <c r="T101" s="83"/>
      <c r="U101" s="83"/>
      <c r="V101" s="83"/>
      <c r="W101" s="83"/>
      <c r="X101" s="83"/>
      <c r="Y101" s="83"/>
      <c r="Z101" s="83"/>
      <c r="AA101" s="83"/>
      <c r="AB101" s="83"/>
      <c r="AC101" s="83"/>
      <c r="AD101" s="83"/>
      <c r="AE101" s="83"/>
      <c r="AF101" s="83"/>
      <c r="AG101" s="83"/>
    </row>
    <row r="102" spans="1:54" s="84" customFormat="1" ht="65.25" customHeight="1" thickBot="1" x14ac:dyDescent="0.25">
      <c r="A102" s="81"/>
      <c r="B102" s="41" t="s">
        <v>672</v>
      </c>
      <c r="C102" s="20">
        <v>105000000</v>
      </c>
      <c r="D102" s="7">
        <v>1</v>
      </c>
      <c r="E102" s="105">
        <v>105000000</v>
      </c>
      <c r="F102" s="7">
        <f t="shared" ref="F102:F109" si="4">SUM(C102-E102)</f>
        <v>0</v>
      </c>
      <c r="G102" s="4" t="s">
        <v>673</v>
      </c>
      <c r="H102" s="4" t="s">
        <v>674</v>
      </c>
      <c r="I102" s="4" t="s">
        <v>675</v>
      </c>
      <c r="J102" s="4" t="s">
        <v>676</v>
      </c>
      <c r="K102" s="20"/>
      <c r="L102" s="81"/>
      <c r="M102" s="81"/>
      <c r="N102" s="83"/>
      <c r="O102" s="83"/>
      <c r="P102" s="83"/>
      <c r="Q102" s="83"/>
      <c r="R102" s="83"/>
      <c r="S102" s="83"/>
      <c r="T102" s="83"/>
      <c r="U102" s="83"/>
      <c r="V102" s="83"/>
      <c r="W102" s="83"/>
      <c r="X102" s="83"/>
      <c r="Y102" s="83"/>
      <c r="Z102" s="83"/>
      <c r="AA102" s="83"/>
      <c r="AB102" s="83"/>
      <c r="AC102" s="83"/>
      <c r="AD102" s="83"/>
      <c r="AE102" s="83"/>
      <c r="AF102" s="83"/>
      <c r="AG102" s="83"/>
    </row>
    <row r="103" spans="1:54" s="84" customFormat="1" ht="65.25" customHeight="1" thickBot="1" x14ac:dyDescent="0.25">
      <c r="A103" s="81"/>
      <c r="B103" s="41" t="s">
        <v>680</v>
      </c>
      <c r="C103" s="20">
        <f>4500000000+2250000000</f>
        <v>6750000000</v>
      </c>
      <c r="D103" s="7">
        <v>1</v>
      </c>
      <c r="E103" s="105">
        <v>4200952282.6500001</v>
      </c>
      <c r="F103" s="107">
        <f t="shared" si="4"/>
        <v>2549047717.3499999</v>
      </c>
      <c r="G103" s="4" t="s">
        <v>681</v>
      </c>
      <c r="H103" s="26" t="s">
        <v>682</v>
      </c>
      <c r="I103" s="24" t="s">
        <v>320</v>
      </c>
      <c r="J103" s="4" t="s">
        <v>683</v>
      </c>
      <c r="K103" s="20"/>
      <c r="L103" s="81"/>
      <c r="M103" s="81"/>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row>
    <row r="104" spans="1:54" s="84" customFormat="1" ht="61.5" customHeight="1" thickBot="1" x14ac:dyDescent="0.25">
      <c r="A104" s="81"/>
      <c r="B104" s="41" t="s">
        <v>686</v>
      </c>
      <c r="C104" s="20">
        <v>8250000</v>
      </c>
      <c r="D104" s="7">
        <v>1</v>
      </c>
      <c r="E104" s="105">
        <v>8250000</v>
      </c>
      <c r="F104" s="7">
        <f t="shared" si="4"/>
        <v>0</v>
      </c>
      <c r="G104" s="4" t="s">
        <v>687</v>
      </c>
      <c r="H104" s="6" t="s">
        <v>688</v>
      </c>
      <c r="I104" s="4" t="s">
        <v>34</v>
      </c>
      <c r="J104" s="4" t="s">
        <v>689</v>
      </c>
      <c r="K104" s="20">
        <v>4125000</v>
      </c>
      <c r="L104" s="81"/>
      <c r="M104" s="81"/>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row>
    <row r="105" spans="1:54" s="84" customFormat="1" ht="56.25" customHeight="1" thickBot="1" x14ac:dyDescent="0.25">
      <c r="A105" s="81"/>
      <c r="B105" s="41" t="s">
        <v>694</v>
      </c>
      <c r="C105" s="20">
        <v>35800000</v>
      </c>
      <c r="D105" s="7">
        <v>1</v>
      </c>
      <c r="E105" s="105">
        <v>34200000</v>
      </c>
      <c r="F105" s="107">
        <f t="shared" si="4"/>
        <v>1600000</v>
      </c>
      <c r="G105" s="4" t="s">
        <v>695</v>
      </c>
      <c r="H105" s="6" t="s">
        <v>696</v>
      </c>
      <c r="I105" s="4" t="s">
        <v>34</v>
      </c>
      <c r="J105" s="4" t="s">
        <v>697</v>
      </c>
      <c r="K105" s="5"/>
      <c r="L105" s="81"/>
      <c r="M105" s="81"/>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row>
    <row r="106" spans="1:54" s="84" customFormat="1" ht="60" customHeight="1" thickBot="1" x14ac:dyDescent="0.25">
      <c r="A106" s="81"/>
      <c r="B106" s="41" t="s">
        <v>700</v>
      </c>
      <c r="C106" s="5">
        <v>2510000</v>
      </c>
      <c r="D106" s="7">
        <v>1</v>
      </c>
      <c r="E106" s="105">
        <v>2510000</v>
      </c>
      <c r="F106" s="7">
        <f t="shared" si="4"/>
        <v>0</v>
      </c>
      <c r="G106" s="4" t="s">
        <v>174</v>
      </c>
      <c r="H106" s="4" t="s">
        <v>175</v>
      </c>
      <c r="I106" s="4" t="s">
        <v>21</v>
      </c>
      <c r="J106" s="4" t="s">
        <v>701</v>
      </c>
      <c r="K106" s="5">
        <v>502000</v>
      </c>
      <c r="L106" s="81"/>
      <c r="M106" s="81"/>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row>
    <row r="107" spans="1:54" s="84" customFormat="1" ht="79.5" customHeight="1" thickBot="1" x14ac:dyDescent="0.25">
      <c r="A107" s="81"/>
      <c r="B107" s="41" t="s">
        <v>706</v>
      </c>
      <c r="C107" s="20">
        <v>36000000</v>
      </c>
      <c r="D107" s="7">
        <v>1</v>
      </c>
      <c r="E107" s="105">
        <f>6000000+6716418</f>
        <v>12716418</v>
      </c>
      <c r="F107" s="107">
        <f t="shared" si="4"/>
        <v>23283582</v>
      </c>
      <c r="G107" s="4" t="s">
        <v>707</v>
      </c>
      <c r="H107" s="4" t="s">
        <v>708</v>
      </c>
      <c r="I107" s="4" t="s">
        <v>34</v>
      </c>
      <c r="J107" s="4" t="s">
        <v>709</v>
      </c>
      <c r="K107" s="5"/>
      <c r="L107" s="81"/>
      <c r="M107" s="81"/>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row>
    <row r="108" spans="1:54" s="80" customFormat="1" ht="79.5" customHeight="1" thickBot="1" x14ac:dyDescent="0.25">
      <c r="A108" s="79"/>
      <c r="B108" s="41" t="s">
        <v>712</v>
      </c>
      <c r="C108" s="5">
        <v>350000000</v>
      </c>
      <c r="D108" s="7">
        <v>1</v>
      </c>
      <c r="E108" s="105">
        <v>99900500</v>
      </c>
      <c r="F108" s="107">
        <f t="shared" si="4"/>
        <v>250099500</v>
      </c>
      <c r="G108" s="41" t="s">
        <v>713</v>
      </c>
      <c r="H108" s="14" t="s">
        <v>714</v>
      </c>
      <c r="I108" s="24" t="s">
        <v>320</v>
      </c>
      <c r="J108" s="4" t="s">
        <v>715</v>
      </c>
      <c r="K108" s="5"/>
      <c r="L108" s="81"/>
      <c r="M108" s="81"/>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row>
    <row r="109" spans="1:54" s="80" customFormat="1" ht="101.25" customHeight="1" thickBot="1" x14ac:dyDescent="0.25">
      <c r="A109" s="79"/>
      <c r="B109" s="41" t="s">
        <v>719</v>
      </c>
      <c r="C109" s="5">
        <v>27166667</v>
      </c>
      <c r="D109" s="7">
        <v>1</v>
      </c>
      <c r="E109" s="105">
        <v>27166667</v>
      </c>
      <c r="F109" s="7">
        <f t="shared" si="4"/>
        <v>0</v>
      </c>
      <c r="G109" s="41" t="s">
        <v>55</v>
      </c>
      <c r="H109" s="14" t="s">
        <v>720</v>
      </c>
      <c r="I109" s="4" t="s">
        <v>34</v>
      </c>
      <c r="J109" s="4" t="s">
        <v>721</v>
      </c>
      <c r="K109" s="5"/>
      <c r="L109" s="81"/>
      <c r="M109" s="81"/>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row>
    <row r="110" spans="1:54" s="80" customFormat="1" ht="79.5" customHeight="1" thickBot="1" x14ac:dyDescent="0.25">
      <c r="A110" s="79"/>
      <c r="B110" s="41" t="s">
        <v>724</v>
      </c>
      <c r="C110" s="20">
        <v>14575000</v>
      </c>
      <c r="D110" s="7">
        <v>1</v>
      </c>
      <c r="E110" s="105">
        <v>14575000</v>
      </c>
      <c r="F110" s="7">
        <v>0</v>
      </c>
      <c r="G110" s="41" t="s">
        <v>103</v>
      </c>
      <c r="H110" s="4" t="s">
        <v>104</v>
      </c>
      <c r="I110" s="4" t="s">
        <v>34</v>
      </c>
      <c r="J110" s="4" t="s">
        <v>725</v>
      </c>
      <c r="K110" s="5"/>
      <c r="L110" s="81"/>
      <c r="M110" s="81"/>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row>
    <row r="111" spans="1:54" s="80" customFormat="1" ht="81" customHeight="1" thickBot="1" x14ac:dyDescent="0.25">
      <c r="A111" s="79"/>
      <c r="B111" s="41" t="s">
        <v>728</v>
      </c>
      <c r="C111" s="5">
        <v>16000000</v>
      </c>
      <c r="D111" s="7">
        <v>1</v>
      </c>
      <c r="E111" s="105">
        <v>16000000</v>
      </c>
      <c r="F111" s="7">
        <f t="shared" ref="F111:F131" si="5">SUM(C111-E111)</f>
        <v>0</v>
      </c>
      <c r="G111" s="4" t="s">
        <v>115</v>
      </c>
      <c r="H111" s="4" t="s">
        <v>116</v>
      </c>
      <c r="I111" s="4" t="s">
        <v>34</v>
      </c>
      <c r="J111" s="4" t="s">
        <v>729</v>
      </c>
      <c r="K111" s="5"/>
      <c r="L111" s="81"/>
      <c r="M111" s="81"/>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row>
    <row r="112" spans="1:54" s="80" customFormat="1" ht="81.75" customHeight="1" thickBot="1" x14ac:dyDescent="0.25">
      <c r="A112" s="79"/>
      <c r="B112" s="41" t="s">
        <v>732</v>
      </c>
      <c r="C112" s="5">
        <v>21333333</v>
      </c>
      <c r="D112" s="7">
        <v>1</v>
      </c>
      <c r="E112" s="105">
        <v>21333333</v>
      </c>
      <c r="F112" s="7">
        <f t="shared" si="5"/>
        <v>0</v>
      </c>
      <c r="G112" s="4" t="s">
        <v>121</v>
      </c>
      <c r="H112" s="4" t="s">
        <v>122</v>
      </c>
      <c r="I112" s="4" t="s">
        <v>34</v>
      </c>
      <c r="J112" s="4" t="s">
        <v>733</v>
      </c>
      <c r="K112" s="5"/>
      <c r="L112" s="81"/>
      <c r="M112" s="81"/>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row>
    <row r="113" spans="1:54" s="84" customFormat="1" ht="121.5" customHeight="1" thickBot="1" x14ac:dyDescent="0.25">
      <c r="A113" s="81"/>
      <c r="B113" s="41" t="s">
        <v>736</v>
      </c>
      <c r="C113" s="5">
        <v>14220000</v>
      </c>
      <c r="D113" s="7">
        <v>1</v>
      </c>
      <c r="E113" s="105">
        <v>14220000</v>
      </c>
      <c r="F113" s="7">
        <f t="shared" si="5"/>
        <v>0</v>
      </c>
      <c r="G113" s="4" t="s">
        <v>47</v>
      </c>
      <c r="H113" s="4" t="s">
        <v>737</v>
      </c>
      <c r="I113" s="4" t="s">
        <v>34</v>
      </c>
      <c r="J113" s="4" t="s">
        <v>738</v>
      </c>
      <c r="K113" s="5"/>
      <c r="L113" s="81"/>
      <c r="M113" s="81"/>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row>
    <row r="114" spans="1:54" s="84" customFormat="1" ht="88.5" customHeight="1" thickBot="1" x14ac:dyDescent="0.25">
      <c r="A114" s="81" t="s">
        <v>133</v>
      </c>
      <c r="B114" s="41" t="s">
        <v>742</v>
      </c>
      <c r="C114" s="5">
        <v>17966667</v>
      </c>
      <c r="D114" s="7">
        <v>1</v>
      </c>
      <c r="E114" s="105">
        <v>17966667</v>
      </c>
      <c r="F114" s="7">
        <f t="shared" si="5"/>
        <v>0</v>
      </c>
      <c r="G114" s="4" t="s">
        <v>156</v>
      </c>
      <c r="H114" s="4" t="s">
        <v>743</v>
      </c>
      <c r="I114" s="4" t="s">
        <v>34</v>
      </c>
      <c r="J114" s="4" t="s">
        <v>744</v>
      </c>
      <c r="K114" s="5"/>
      <c r="L114" s="81"/>
      <c r="M114" s="81"/>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row>
    <row r="115" spans="1:54" s="84" customFormat="1" ht="66" customHeight="1" thickBot="1" x14ac:dyDescent="0.25">
      <c r="A115" s="81"/>
      <c r="B115" s="41" t="s">
        <v>748</v>
      </c>
      <c r="C115" s="15">
        <v>29300000</v>
      </c>
      <c r="D115" s="7">
        <v>1</v>
      </c>
      <c r="E115" s="105">
        <v>29300000</v>
      </c>
      <c r="F115" s="7">
        <f t="shared" si="5"/>
        <v>0</v>
      </c>
      <c r="G115" s="4" t="s">
        <v>71</v>
      </c>
      <c r="H115" s="4" t="s">
        <v>749</v>
      </c>
      <c r="I115" s="4" t="s">
        <v>34</v>
      </c>
      <c r="J115" s="4" t="s">
        <v>750</v>
      </c>
      <c r="K115" s="5"/>
      <c r="L115" s="81"/>
      <c r="M115" s="81"/>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row>
    <row r="116" spans="1:54" s="84" customFormat="1" ht="66" customHeight="1" thickBot="1" x14ac:dyDescent="0.25">
      <c r="A116" s="81"/>
      <c r="B116" s="41" t="s">
        <v>754</v>
      </c>
      <c r="C116" s="15">
        <v>22000000</v>
      </c>
      <c r="D116" s="35">
        <v>1</v>
      </c>
      <c r="E116" s="105">
        <v>20000000</v>
      </c>
      <c r="F116" s="111">
        <f t="shared" si="5"/>
        <v>2000000</v>
      </c>
      <c r="G116" s="4" t="s">
        <v>755</v>
      </c>
      <c r="H116" s="26" t="s">
        <v>756</v>
      </c>
      <c r="I116" s="6" t="s">
        <v>34</v>
      </c>
      <c r="J116" s="6" t="s">
        <v>757</v>
      </c>
      <c r="K116" s="15"/>
      <c r="L116" s="81"/>
      <c r="M116" s="81"/>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row>
    <row r="117" spans="1:54" s="84" customFormat="1" ht="72.75" customHeight="1" thickBot="1" x14ac:dyDescent="0.25">
      <c r="A117" s="81"/>
      <c r="B117" s="41" t="s">
        <v>761</v>
      </c>
      <c r="C117" s="5">
        <v>15000000</v>
      </c>
      <c r="D117" s="7">
        <v>1</v>
      </c>
      <c r="E117" s="105">
        <v>15000000</v>
      </c>
      <c r="F117" s="7">
        <f t="shared" si="5"/>
        <v>0</v>
      </c>
      <c r="G117" s="4" t="s">
        <v>360</v>
      </c>
      <c r="H117" s="25" t="s">
        <v>762</v>
      </c>
      <c r="I117" s="4" t="s">
        <v>34</v>
      </c>
      <c r="J117" s="4" t="s">
        <v>763</v>
      </c>
      <c r="K117" s="5"/>
      <c r="L117" s="81"/>
      <c r="M117" s="81"/>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row>
    <row r="118" spans="1:54" s="84" customFormat="1" ht="82.5" customHeight="1" thickBot="1" x14ac:dyDescent="0.25">
      <c r="A118" s="81"/>
      <c r="B118" s="41" t="s">
        <v>767</v>
      </c>
      <c r="C118" s="5">
        <v>17500000</v>
      </c>
      <c r="D118" s="7">
        <v>1</v>
      </c>
      <c r="E118" s="105">
        <v>17500000</v>
      </c>
      <c r="F118" s="7">
        <f t="shared" si="5"/>
        <v>0</v>
      </c>
      <c r="G118" s="4" t="s">
        <v>232</v>
      </c>
      <c r="H118" s="4" t="s">
        <v>768</v>
      </c>
      <c r="I118" s="4" t="s">
        <v>34</v>
      </c>
      <c r="J118" s="4" t="s">
        <v>769</v>
      </c>
      <c r="K118" s="5"/>
      <c r="L118" s="81"/>
      <c r="M118" s="81"/>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row>
    <row r="119" spans="1:54" s="84" customFormat="1" ht="66" customHeight="1" thickBot="1" x14ac:dyDescent="0.25">
      <c r="A119" s="81"/>
      <c r="B119" s="41" t="s">
        <v>773</v>
      </c>
      <c r="C119" s="45">
        <v>9000000</v>
      </c>
      <c r="D119" s="7">
        <v>1</v>
      </c>
      <c r="E119" s="109">
        <v>9000000</v>
      </c>
      <c r="F119" s="100">
        <f t="shared" si="5"/>
        <v>0</v>
      </c>
      <c r="G119" s="43" t="s">
        <v>180</v>
      </c>
      <c r="H119" s="32" t="s">
        <v>181</v>
      </c>
      <c r="I119" s="32" t="s">
        <v>34</v>
      </c>
      <c r="J119" s="44" t="s">
        <v>774</v>
      </c>
      <c r="K119" s="5"/>
      <c r="L119" s="81"/>
      <c r="M119" s="81"/>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row>
    <row r="120" spans="1:54" s="84" customFormat="1" ht="66" customHeight="1" thickBot="1" x14ac:dyDescent="0.25">
      <c r="A120" s="81"/>
      <c r="B120" s="41" t="s">
        <v>777</v>
      </c>
      <c r="C120" s="47">
        <v>8600000</v>
      </c>
      <c r="D120" s="7">
        <v>1</v>
      </c>
      <c r="E120" s="109">
        <v>8600000</v>
      </c>
      <c r="F120" s="100">
        <f t="shared" si="5"/>
        <v>0</v>
      </c>
      <c r="G120" s="46" t="s">
        <v>778</v>
      </c>
      <c r="H120" s="6" t="s">
        <v>779</v>
      </c>
      <c r="I120" s="4" t="s">
        <v>34</v>
      </c>
      <c r="J120" s="4" t="s">
        <v>780</v>
      </c>
      <c r="K120" s="47">
        <v>4300000</v>
      </c>
      <c r="L120" s="81"/>
      <c r="M120" s="81"/>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row>
    <row r="121" spans="1:54" s="84" customFormat="1" ht="73.5" customHeight="1" thickBot="1" x14ac:dyDescent="0.25">
      <c r="A121" s="81"/>
      <c r="B121" s="41" t="s">
        <v>787</v>
      </c>
      <c r="C121" s="47">
        <f>20668093591</f>
        <v>20668093591</v>
      </c>
      <c r="D121" s="7">
        <v>1</v>
      </c>
      <c r="E121" s="109">
        <v>6200428077</v>
      </c>
      <c r="F121" s="112">
        <f t="shared" si="5"/>
        <v>14467665514</v>
      </c>
      <c r="G121" s="46" t="s">
        <v>788</v>
      </c>
      <c r="H121" s="4" t="s">
        <v>789</v>
      </c>
      <c r="I121" s="21" t="s">
        <v>241</v>
      </c>
      <c r="J121" s="4" t="s">
        <v>790</v>
      </c>
      <c r="K121" s="48"/>
      <c r="L121" s="81"/>
      <c r="M121" s="81"/>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row>
    <row r="122" spans="1:54" s="84" customFormat="1" ht="66" customHeight="1" thickBot="1" x14ac:dyDescent="0.25">
      <c r="A122" s="81"/>
      <c r="B122" s="41" t="s">
        <v>795</v>
      </c>
      <c r="C122" s="47">
        <v>25000000</v>
      </c>
      <c r="D122" s="7">
        <v>1</v>
      </c>
      <c r="E122" s="102">
        <v>0</v>
      </c>
      <c r="F122" s="113">
        <f t="shared" si="5"/>
        <v>25000000</v>
      </c>
      <c r="G122" s="46" t="s">
        <v>796</v>
      </c>
      <c r="H122" s="6" t="s">
        <v>797</v>
      </c>
      <c r="I122" s="4" t="s">
        <v>34</v>
      </c>
      <c r="J122" s="4" t="s">
        <v>798</v>
      </c>
      <c r="K122" s="48"/>
      <c r="L122" s="81"/>
      <c r="M122" s="81"/>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row>
    <row r="123" spans="1:54" s="84" customFormat="1" ht="75" customHeight="1" thickBot="1" x14ac:dyDescent="0.25">
      <c r="A123" s="81"/>
      <c r="B123" s="41" t="s">
        <v>801</v>
      </c>
      <c r="C123" s="47">
        <v>32000000</v>
      </c>
      <c r="D123" s="7">
        <v>1</v>
      </c>
      <c r="E123" s="109">
        <v>18525000</v>
      </c>
      <c r="F123" s="112">
        <f t="shared" si="5"/>
        <v>13475000</v>
      </c>
      <c r="G123" s="46" t="s">
        <v>802</v>
      </c>
      <c r="H123" s="49" t="s">
        <v>803</v>
      </c>
      <c r="I123" s="4" t="s">
        <v>34</v>
      </c>
      <c r="J123" s="4" t="s">
        <v>804</v>
      </c>
      <c r="K123" s="48"/>
      <c r="L123" s="81"/>
      <c r="M123" s="81"/>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row>
    <row r="124" spans="1:54" s="84" customFormat="1" ht="66" customHeight="1" thickBot="1" x14ac:dyDescent="0.25">
      <c r="A124" s="81"/>
      <c r="B124" s="41" t="s">
        <v>807</v>
      </c>
      <c r="C124" s="47">
        <v>12500000</v>
      </c>
      <c r="D124" s="7">
        <v>1</v>
      </c>
      <c r="E124" s="109">
        <v>12500000</v>
      </c>
      <c r="F124" s="100">
        <f t="shared" si="5"/>
        <v>0</v>
      </c>
      <c r="G124" s="46" t="s">
        <v>808</v>
      </c>
      <c r="H124" s="50" t="s">
        <v>809</v>
      </c>
      <c r="I124" s="4" t="s">
        <v>34</v>
      </c>
      <c r="J124" s="4" t="s">
        <v>810</v>
      </c>
      <c r="K124" s="48"/>
      <c r="L124" s="81"/>
      <c r="M124" s="81"/>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row>
    <row r="125" spans="1:54" s="84" customFormat="1" ht="66" customHeight="1" thickBot="1" x14ac:dyDescent="0.25">
      <c r="A125" s="81"/>
      <c r="B125" s="41" t="s">
        <v>813</v>
      </c>
      <c r="C125" s="20">
        <v>8000000</v>
      </c>
      <c r="D125" s="7">
        <v>1</v>
      </c>
      <c r="E125" s="101">
        <v>0</v>
      </c>
      <c r="F125" s="108">
        <f t="shared" si="5"/>
        <v>8000000</v>
      </c>
      <c r="G125" s="51" t="s">
        <v>814</v>
      </c>
      <c r="H125" s="33" t="s">
        <v>815</v>
      </c>
      <c r="I125" s="4" t="s">
        <v>34</v>
      </c>
      <c r="J125" s="4" t="s">
        <v>816</v>
      </c>
      <c r="K125" s="20"/>
      <c r="L125" s="81"/>
      <c r="M125" s="81"/>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row>
    <row r="126" spans="1:54" s="84" customFormat="1" ht="59.25" customHeight="1" thickBot="1" x14ac:dyDescent="0.25">
      <c r="A126" s="81"/>
      <c r="B126" s="41" t="s">
        <v>820</v>
      </c>
      <c r="C126" s="20">
        <v>33598460</v>
      </c>
      <c r="D126" s="7">
        <v>1</v>
      </c>
      <c r="E126" s="105">
        <v>33598460</v>
      </c>
      <c r="F126" s="7">
        <f t="shared" si="5"/>
        <v>0</v>
      </c>
      <c r="G126" s="52" t="s">
        <v>563</v>
      </c>
      <c r="H126" s="4" t="s">
        <v>821</v>
      </c>
      <c r="I126" s="4" t="s">
        <v>34</v>
      </c>
      <c r="J126" s="4" t="s">
        <v>822</v>
      </c>
      <c r="K126" s="48"/>
      <c r="L126" s="81"/>
      <c r="M126" s="81"/>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row>
    <row r="127" spans="1:54" s="84" customFormat="1" ht="60.75" customHeight="1" thickBot="1" x14ac:dyDescent="0.25">
      <c r="A127" s="81"/>
      <c r="B127" s="41" t="s">
        <v>827</v>
      </c>
      <c r="C127" s="20">
        <v>1600000</v>
      </c>
      <c r="D127" s="7">
        <v>1</v>
      </c>
      <c r="E127" s="105">
        <v>1600000</v>
      </c>
      <c r="F127" s="7">
        <f t="shared" si="5"/>
        <v>0</v>
      </c>
      <c r="G127" s="52" t="s">
        <v>828</v>
      </c>
      <c r="H127" s="4" t="s">
        <v>829</v>
      </c>
      <c r="I127" s="4" t="s">
        <v>304</v>
      </c>
      <c r="J127" s="4" t="s">
        <v>830</v>
      </c>
      <c r="K127" s="48"/>
      <c r="L127" s="81"/>
      <c r="M127" s="81"/>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row>
    <row r="128" spans="1:54" s="84" customFormat="1" ht="66" customHeight="1" thickBot="1" x14ac:dyDescent="0.25">
      <c r="A128" s="81"/>
      <c r="B128" s="41" t="s">
        <v>834</v>
      </c>
      <c r="C128" s="20">
        <v>39222400</v>
      </c>
      <c r="D128" s="7">
        <v>1</v>
      </c>
      <c r="E128" s="101">
        <v>0</v>
      </c>
      <c r="F128" s="107">
        <f t="shared" si="5"/>
        <v>39222400</v>
      </c>
      <c r="G128" s="52" t="s">
        <v>835</v>
      </c>
      <c r="H128" s="6" t="s">
        <v>836</v>
      </c>
      <c r="I128" s="4" t="s">
        <v>34</v>
      </c>
      <c r="J128" s="4" t="s">
        <v>837</v>
      </c>
      <c r="K128" s="48"/>
      <c r="L128" s="81"/>
      <c r="M128" s="81"/>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row>
    <row r="129" spans="1:54" s="84" customFormat="1" ht="66" customHeight="1" thickBot="1" x14ac:dyDescent="0.25">
      <c r="A129" s="81"/>
      <c r="B129" s="41" t="s">
        <v>841</v>
      </c>
      <c r="C129" s="20">
        <v>181275000</v>
      </c>
      <c r="D129" s="7">
        <v>1</v>
      </c>
      <c r="E129" s="105">
        <v>165161666</v>
      </c>
      <c r="F129" s="107">
        <f t="shared" si="5"/>
        <v>16113334</v>
      </c>
      <c r="G129" s="4" t="s">
        <v>294</v>
      </c>
      <c r="H129" s="6" t="s">
        <v>842</v>
      </c>
      <c r="I129" s="4" t="s">
        <v>34</v>
      </c>
      <c r="J129" s="4" t="s">
        <v>843</v>
      </c>
      <c r="K129" s="48"/>
      <c r="L129" s="81"/>
      <c r="M129" s="81"/>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row>
    <row r="130" spans="1:54" s="84" customFormat="1" ht="61.5" customHeight="1" thickBot="1" x14ac:dyDescent="0.25">
      <c r="A130" s="81"/>
      <c r="B130" s="41" t="s">
        <v>848</v>
      </c>
      <c r="C130" s="20">
        <v>9922500</v>
      </c>
      <c r="D130" s="7">
        <v>1</v>
      </c>
      <c r="E130" s="105">
        <f>4410000+5512500</f>
        <v>9922500</v>
      </c>
      <c r="F130" s="7">
        <f t="shared" si="5"/>
        <v>0</v>
      </c>
      <c r="G130" s="52" t="s">
        <v>849</v>
      </c>
      <c r="H130" s="4" t="s">
        <v>850</v>
      </c>
      <c r="I130" s="4" t="s">
        <v>34</v>
      </c>
      <c r="J130" s="4" t="s">
        <v>851</v>
      </c>
      <c r="K130" s="48"/>
      <c r="L130" s="81"/>
      <c r="M130" s="81"/>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row>
    <row r="131" spans="1:54" s="84" customFormat="1" ht="66" customHeight="1" thickBot="1" x14ac:dyDescent="0.25">
      <c r="A131" s="81"/>
      <c r="B131" s="41" t="s">
        <v>854</v>
      </c>
      <c r="C131" s="20">
        <v>7875000</v>
      </c>
      <c r="D131" s="7">
        <v>1</v>
      </c>
      <c r="E131" s="105">
        <v>7875000</v>
      </c>
      <c r="F131" s="7">
        <f t="shared" si="5"/>
        <v>0</v>
      </c>
      <c r="G131" s="52" t="s">
        <v>855</v>
      </c>
      <c r="H131" s="4" t="s">
        <v>856</v>
      </c>
      <c r="I131" s="4" t="s">
        <v>34</v>
      </c>
      <c r="J131" s="4" t="s">
        <v>857</v>
      </c>
      <c r="K131" s="48"/>
      <c r="L131" s="81"/>
      <c r="M131" s="81"/>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row>
    <row r="132" spans="1:54" s="84" customFormat="1" ht="72.75" customHeight="1" thickBot="1" x14ac:dyDescent="0.25">
      <c r="A132" s="81"/>
      <c r="B132" s="41" t="s">
        <v>860</v>
      </c>
      <c r="C132" s="20">
        <v>7560000</v>
      </c>
      <c r="D132" s="7">
        <v>1</v>
      </c>
      <c r="E132" s="105">
        <v>7560000</v>
      </c>
      <c r="F132" s="7" t="s">
        <v>1301</v>
      </c>
      <c r="G132" s="6" t="s">
        <v>219</v>
      </c>
      <c r="H132" s="6" t="s">
        <v>850</v>
      </c>
      <c r="I132" s="4" t="s">
        <v>34</v>
      </c>
      <c r="J132" s="4" t="s">
        <v>861</v>
      </c>
      <c r="K132" s="48"/>
      <c r="L132" s="81"/>
      <c r="M132" s="81"/>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row>
    <row r="133" spans="1:54" s="84" customFormat="1" ht="66" customHeight="1" thickBot="1" x14ac:dyDescent="0.25">
      <c r="A133" s="81"/>
      <c r="B133" s="41" t="s">
        <v>864</v>
      </c>
      <c r="C133" s="20">
        <v>12915000</v>
      </c>
      <c r="D133" s="7">
        <v>1</v>
      </c>
      <c r="E133" s="105">
        <v>12915000</v>
      </c>
      <c r="F133" s="7">
        <f>SUM(C133-E133)</f>
        <v>0</v>
      </c>
      <c r="G133" s="4" t="s">
        <v>187</v>
      </c>
      <c r="H133" s="4" t="s">
        <v>865</v>
      </c>
      <c r="I133" s="4" t="s">
        <v>34</v>
      </c>
      <c r="J133" s="4" t="s">
        <v>866</v>
      </c>
      <c r="K133" s="48"/>
      <c r="L133" s="81"/>
      <c r="M133" s="81"/>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row>
    <row r="134" spans="1:54" s="84" customFormat="1" ht="66" customHeight="1" thickBot="1" x14ac:dyDescent="0.25">
      <c r="A134" s="81"/>
      <c r="B134" s="41" t="s">
        <v>869</v>
      </c>
      <c r="C134" s="20">
        <v>7875000</v>
      </c>
      <c r="D134" s="7">
        <v>1</v>
      </c>
      <c r="E134" s="105">
        <v>7875000</v>
      </c>
      <c r="F134" s="7">
        <v>0</v>
      </c>
      <c r="G134" s="52" t="s">
        <v>310</v>
      </c>
      <c r="H134" s="4" t="s">
        <v>870</v>
      </c>
      <c r="I134" s="4" t="s">
        <v>34</v>
      </c>
      <c r="J134" s="4" t="s">
        <v>871</v>
      </c>
      <c r="K134" s="48"/>
      <c r="L134" s="81"/>
      <c r="M134" s="81"/>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row>
    <row r="135" spans="1:54" s="84" customFormat="1" ht="66" customHeight="1" thickBot="1" x14ac:dyDescent="0.25">
      <c r="A135" s="81"/>
      <c r="B135" s="41" t="s">
        <v>874</v>
      </c>
      <c r="C135" s="20">
        <v>8190000</v>
      </c>
      <c r="D135" s="7">
        <v>1</v>
      </c>
      <c r="E135" s="105">
        <f>3640000+4550000</f>
        <v>8190000</v>
      </c>
      <c r="F135" s="7">
        <f t="shared" ref="F135:F140" si="6">SUM(C135-E135)</f>
        <v>0</v>
      </c>
      <c r="G135" s="52" t="s">
        <v>875</v>
      </c>
      <c r="H135" s="4" t="s">
        <v>876</v>
      </c>
      <c r="I135" s="4" t="s">
        <v>34</v>
      </c>
      <c r="J135" s="4" t="s">
        <v>877</v>
      </c>
      <c r="K135" s="48"/>
      <c r="L135" s="81"/>
      <c r="M135" s="81"/>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row>
    <row r="136" spans="1:54" s="84" customFormat="1" ht="78" customHeight="1" thickBot="1" x14ac:dyDescent="0.25">
      <c r="A136" s="81"/>
      <c r="B136" s="41" t="s">
        <v>880</v>
      </c>
      <c r="C136" s="20">
        <v>4001277185</v>
      </c>
      <c r="D136" s="7">
        <v>1</v>
      </c>
      <c r="E136" s="105">
        <v>1600510874</v>
      </c>
      <c r="F136" s="107">
        <f t="shared" si="6"/>
        <v>2400766311</v>
      </c>
      <c r="G136" s="52" t="s">
        <v>881</v>
      </c>
      <c r="H136" s="6" t="s">
        <v>882</v>
      </c>
      <c r="I136" s="21" t="s">
        <v>241</v>
      </c>
      <c r="J136" s="4" t="s">
        <v>883</v>
      </c>
      <c r="K136" s="48"/>
      <c r="L136" s="81"/>
      <c r="M136" s="81"/>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row>
    <row r="137" spans="1:54" s="84" customFormat="1" ht="66" customHeight="1" thickBot="1" x14ac:dyDescent="0.25">
      <c r="A137" s="81"/>
      <c r="B137" s="41" t="s">
        <v>889</v>
      </c>
      <c r="C137" s="20">
        <v>9922500</v>
      </c>
      <c r="D137" s="7">
        <v>1</v>
      </c>
      <c r="E137" s="105">
        <v>9922500</v>
      </c>
      <c r="F137" s="7">
        <f t="shared" si="6"/>
        <v>0</v>
      </c>
      <c r="G137" s="52" t="s">
        <v>890</v>
      </c>
      <c r="H137" s="6" t="s">
        <v>891</v>
      </c>
      <c r="I137" s="4" t="s">
        <v>34</v>
      </c>
      <c r="J137" s="4" t="s">
        <v>892</v>
      </c>
      <c r="K137" s="48"/>
      <c r="L137" s="81"/>
      <c r="M137" s="81"/>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row>
    <row r="138" spans="1:54" s="84" customFormat="1" ht="66" customHeight="1" thickBot="1" x14ac:dyDescent="0.25">
      <c r="A138" s="81"/>
      <c r="B138" s="41" t="s">
        <v>896</v>
      </c>
      <c r="C138" s="20">
        <v>198000000</v>
      </c>
      <c r="D138" s="7">
        <v>1</v>
      </c>
      <c r="E138" s="105">
        <v>48015938</v>
      </c>
      <c r="F138" s="107">
        <f t="shared" si="6"/>
        <v>149984062</v>
      </c>
      <c r="G138" s="52" t="s">
        <v>318</v>
      </c>
      <c r="H138" s="4" t="s">
        <v>319</v>
      </c>
      <c r="I138" s="24" t="s">
        <v>320</v>
      </c>
      <c r="J138" s="4" t="s">
        <v>897</v>
      </c>
      <c r="K138" s="48"/>
      <c r="L138" s="81"/>
      <c r="M138" s="81"/>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row>
    <row r="139" spans="1:54" s="84" customFormat="1" ht="69" customHeight="1" thickBot="1" x14ac:dyDescent="0.25">
      <c r="A139" s="81"/>
      <c r="B139" s="41" t="s">
        <v>900</v>
      </c>
      <c r="C139" s="20">
        <v>50000000</v>
      </c>
      <c r="D139" s="7">
        <v>1</v>
      </c>
      <c r="E139" s="101">
        <v>0</v>
      </c>
      <c r="F139" s="108">
        <f t="shared" si="6"/>
        <v>50000000</v>
      </c>
      <c r="G139" s="52" t="s">
        <v>85</v>
      </c>
      <c r="H139" s="6" t="s">
        <v>901</v>
      </c>
      <c r="I139" s="4" t="s">
        <v>34</v>
      </c>
      <c r="J139" s="4" t="s">
        <v>902</v>
      </c>
      <c r="K139" s="20"/>
      <c r="L139" s="81"/>
      <c r="M139" s="81"/>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row>
    <row r="140" spans="1:54" s="84" customFormat="1" ht="59.25" customHeight="1" thickBot="1" x14ac:dyDescent="0.25">
      <c r="A140" s="81"/>
      <c r="B140" s="41" t="s">
        <v>906</v>
      </c>
      <c r="C140" s="20">
        <v>54561500</v>
      </c>
      <c r="D140" s="7">
        <v>1</v>
      </c>
      <c r="E140" s="105">
        <v>21824600</v>
      </c>
      <c r="F140" s="114">
        <f t="shared" si="6"/>
        <v>32736900</v>
      </c>
      <c r="G140" s="52" t="s">
        <v>907</v>
      </c>
      <c r="H140" s="6" t="s">
        <v>908</v>
      </c>
      <c r="I140" s="53" t="s">
        <v>250</v>
      </c>
      <c r="J140" s="4" t="s">
        <v>909</v>
      </c>
      <c r="K140" s="48"/>
      <c r="L140" s="81"/>
      <c r="M140" s="81"/>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row>
    <row r="141" spans="1:54" s="84" customFormat="1" ht="58.5" customHeight="1" thickBot="1" x14ac:dyDescent="0.25">
      <c r="A141" s="81"/>
      <c r="B141" s="41" t="s">
        <v>914</v>
      </c>
      <c r="C141" s="20">
        <v>5893162</v>
      </c>
      <c r="D141" s="7">
        <v>1</v>
      </c>
      <c r="E141" s="110">
        <f>SUM(C141-F141)</f>
        <v>4321660</v>
      </c>
      <c r="F141" s="116">
        <v>1571502</v>
      </c>
      <c r="G141" s="54" t="s">
        <v>352</v>
      </c>
      <c r="H141" s="6" t="s">
        <v>353</v>
      </c>
      <c r="I141" s="4" t="s">
        <v>915</v>
      </c>
      <c r="J141" s="4" t="s">
        <v>916</v>
      </c>
      <c r="K141" s="48"/>
      <c r="L141" s="81"/>
      <c r="M141" s="81"/>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row>
    <row r="142" spans="1:54" s="84" customFormat="1" ht="75.75" customHeight="1" thickBot="1" x14ac:dyDescent="0.25">
      <c r="A142" s="81"/>
      <c r="B142" s="41" t="s">
        <v>919</v>
      </c>
      <c r="C142" s="20">
        <v>9695452</v>
      </c>
      <c r="D142" s="7">
        <v>1</v>
      </c>
      <c r="E142" s="105">
        <f>5157962.18+3437488.53</f>
        <v>8595450.709999999</v>
      </c>
      <c r="F142" s="115">
        <f t="shared" ref="F142:F167" si="7">SUM(C142-E142)</f>
        <v>1100001.290000001</v>
      </c>
      <c r="G142" s="52" t="s">
        <v>278</v>
      </c>
      <c r="H142" s="6" t="s">
        <v>920</v>
      </c>
      <c r="I142" s="4" t="s">
        <v>34</v>
      </c>
      <c r="J142" s="4" t="s">
        <v>921</v>
      </c>
      <c r="K142" s="48"/>
      <c r="L142" s="81"/>
      <c r="M142" s="81"/>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row>
    <row r="143" spans="1:54" s="84" customFormat="1" ht="81.75" customHeight="1" thickBot="1" x14ac:dyDescent="0.25">
      <c r="A143" s="81"/>
      <c r="B143" s="41" t="s">
        <v>925</v>
      </c>
      <c r="C143" s="20">
        <v>99000000</v>
      </c>
      <c r="D143" s="7">
        <v>1</v>
      </c>
      <c r="E143" s="101">
        <v>0</v>
      </c>
      <c r="F143" s="108">
        <f t="shared" si="7"/>
        <v>99000000</v>
      </c>
      <c r="G143" s="51" t="s">
        <v>926</v>
      </c>
      <c r="H143" s="26" t="s">
        <v>927</v>
      </c>
      <c r="I143" s="24" t="s">
        <v>320</v>
      </c>
      <c r="J143" s="4" t="s">
        <v>928</v>
      </c>
      <c r="K143" s="48"/>
      <c r="L143" s="81"/>
      <c r="M143" s="81"/>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row>
    <row r="144" spans="1:54" s="84" customFormat="1" ht="70.5" customHeight="1" thickBot="1" x14ac:dyDescent="0.25">
      <c r="A144" s="81"/>
      <c r="B144" s="41" t="s">
        <v>931</v>
      </c>
      <c r="C144" s="20">
        <v>14997570</v>
      </c>
      <c r="D144" s="7">
        <v>1</v>
      </c>
      <c r="E144" s="105">
        <v>14997570</v>
      </c>
      <c r="F144" s="7">
        <f t="shared" si="7"/>
        <v>0</v>
      </c>
      <c r="G144" s="52" t="s">
        <v>563</v>
      </c>
      <c r="H144" s="6" t="s">
        <v>932</v>
      </c>
      <c r="I144" s="24" t="s">
        <v>320</v>
      </c>
      <c r="J144" s="4" t="s">
        <v>933</v>
      </c>
      <c r="K144" s="20"/>
      <c r="L144" s="81"/>
      <c r="M144" s="81"/>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row>
    <row r="145" spans="1:54" s="84" customFormat="1" ht="93.75" customHeight="1" thickBot="1" x14ac:dyDescent="0.25">
      <c r="A145" s="81"/>
      <c r="B145" s="41" t="s">
        <v>937</v>
      </c>
      <c r="C145" s="20">
        <v>452249091</v>
      </c>
      <c r="D145" s="7">
        <v>1</v>
      </c>
      <c r="E145" s="105">
        <v>130694000</v>
      </c>
      <c r="F145" s="107">
        <f t="shared" si="7"/>
        <v>321555091</v>
      </c>
      <c r="G145" s="52" t="s">
        <v>381</v>
      </c>
      <c r="H145" s="6" t="s">
        <v>938</v>
      </c>
      <c r="I145" s="24" t="s">
        <v>320</v>
      </c>
      <c r="J145" s="4" t="s">
        <v>939</v>
      </c>
      <c r="K145" s="48"/>
      <c r="L145" s="81"/>
      <c r="M145" s="81"/>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row>
    <row r="146" spans="1:54" s="84" customFormat="1" ht="72" customHeight="1" thickBot="1" x14ac:dyDescent="0.25">
      <c r="A146" s="81"/>
      <c r="B146" s="41" t="s">
        <v>943</v>
      </c>
      <c r="C146" s="20">
        <v>130000000</v>
      </c>
      <c r="D146" s="7">
        <v>1</v>
      </c>
      <c r="E146" s="105">
        <v>52000000</v>
      </c>
      <c r="F146" s="107">
        <f t="shared" si="7"/>
        <v>78000000</v>
      </c>
      <c r="G146" s="4" t="s">
        <v>944</v>
      </c>
      <c r="H146" s="6" t="s">
        <v>945</v>
      </c>
      <c r="I146" s="53" t="s">
        <v>250</v>
      </c>
      <c r="J146" s="4" t="s">
        <v>946</v>
      </c>
      <c r="K146" s="48"/>
      <c r="L146" s="81"/>
      <c r="M146" s="81"/>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row>
    <row r="147" spans="1:54" s="84" customFormat="1" ht="68.25" customHeight="1" thickBot="1" x14ac:dyDescent="0.25">
      <c r="A147" s="81"/>
      <c r="B147" s="41" t="s">
        <v>950</v>
      </c>
      <c r="C147" s="20">
        <v>424498704</v>
      </c>
      <c r="D147" s="7">
        <v>1</v>
      </c>
      <c r="E147" s="105">
        <v>169799481.59999999</v>
      </c>
      <c r="F147" s="107">
        <f t="shared" si="7"/>
        <v>254699222.40000001</v>
      </c>
      <c r="G147" s="4" t="s">
        <v>951</v>
      </c>
      <c r="H147" s="4" t="s">
        <v>952</v>
      </c>
      <c r="I147" s="17" t="s">
        <v>95</v>
      </c>
      <c r="J147" s="4" t="s">
        <v>953</v>
      </c>
      <c r="K147" s="48"/>
      <c r="L147" s="81"/>
      <c r="M147" s="81"/>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row>
    <row r="148" spans="1:54" s="84" customFormat="1" ht="81" customHeight="1" thickBot="1" x14ac:dyDescent="0.25">
      <c r="A148" s="81"/>
      <c r="B148" s="41" t="s">
        <v>958</v>
      </c>
      <c r="C148" s="20">
        <v>1351513083</v>
      </c>
      <c r="D148" s="7">
        <v>1</v>
      </c>
      <c r="E148" s="101">
        <v>0</v>
      </c>
      <c r="F148" s="107">
        <f t="shared" si="7"/>
        <v>1351513083</v>
      </c>
      <c r="G148" s="4" t="s">
        <v>959</v>
      </c>
      <c r="H148" s="4" t="s">
        <v>960</v>
      </c>
      <c r="I148" s="17" t="s">
        <v>95</v>
      </c>
      <c r="J148" s="4" t="s">
        <v>961</v>
      </c>
      <c r="K148" s="48"/>
      <c r="L148" s="81"/>
      <c r="M148" s="81"/>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row>
    <row r="149" spans="1:54" s="84" customFormat="1" ht="81" customHeight="1" thickBot="1" x14ac:dyDescent="0.25">
      <c r="A149" s="81"/>
      <c r="B149" s="41" t="s">
        <v>966</v>
      </c>
      <c r="C149" s="20">
        <v>99000000</v>
      </c>
      <c r="D149" s="7">
        <v>1</v>
      </c>
      <c r="E149" s="101">
        <v>0</v>
      </c>
      <c r="F149" s="107">
        <f t="shared" si="7"/>
        <v>99000000</v>
      </c>
      <c r="G149" s="4" t="s">
        <v>389</v>
      </c>
      <c r="H149" s="26" t="s">
        <v>927</v>
      </c>
      <c r="I149" s="24" t="s">
        <v>320</v>
      </c>
      <c r="J149" s="4" t="s">
        <v>967</v>
      </c>
      <c r="K149" s="48"/>
      <c r="L149" s="81"/>
      <c r="M149" s="81"/>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row>
    <row r="150" spans="1:54" s="84" customFormat="1" ht="59.25" customHeight="1" thickBot="1" x14ac:dyDescent="0.25">
      <c r="A150" s="81"/>
      <c r="B150" s="41" t="s">
        <v>971</v>
      </c>
      <c r="C150" s="20">
        <v>166429386</v>
      </c>
      <c r="D150" s="7">
        <v>1</v>
      </c>
      <c r="E150" s="105">
        <v>131060408</v>
      </c>
      <c r="F150" s="107">
        <f t="shared" si="7"/>
        <v>35368978</v>
      </c>
      <c r="G150" s="4" t="s">
        <v>972</v>
      </c>
      <c r="H150" s="4" t="s">
        <v>973</v>
      </c>
      <c r="I150" s="21" t="s">
        <v>241</v>
      </c>
      <c r="J150" s="4" t="s">
        <v>974</v>
      </c>
      <c r="K150" s="48"/>
      <c r="L150" s="81"/>
      <c r="M150" s="81"/>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row>
    <row r="151" spans="1:54" s="84" customFormat="1" ht="65.25" customHeight="1" thickBot="1" x14ac:dyDescent="0.25">
      <c r="A151" s="81"/>
      <c r="B151" s="41" t="s">
        <v>977</v>
      </c>
      <c r="C151" s="20">
        <v>29954442</v>
      </c>
      <c r="D151" s="7">
        <v>1</v>
      </c>
      <c r="E151" s="101">
        <v>0</v>
      </c>
      <c r="F151" s="107">
        <f t="shared" si="7"/>
        <v>29954442</v>
      </c>
      <c r="G151" s="4" t="s">
        <v>978</v>
      </c>
      <c r="H151" s="4" t="s">
        <v>979</v>
      </c>
      <c r="I151" s="4" t="s">
        <v>34</v>
      </c>
      <c r="J151" s="4" t="s">
        <v>980</v>
      </c>
      <c r="K151" s="48"/>
      <c r="L151" s="81"/>
      <c r="M151" s="81"/>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row>
    <row r="152" spans="1:54" s="84" customFormat="1" ht="77.25" customHeight="1" thickBot="1" x14ac:dyDescent="0.25">
      <c r="A152" s="81"/>
      <c r="B152" s="41" t="s">
        <v>985</v>
      </c>
      <c r="C152" s="20">
        <v>247123640</v>
      </c>
      <c r="D152" s="7">
        <v>1</v>
      </c>
      <c r="E152" s="105">
        <v>247123640</v>
      </c>
      <c r="F152" s="7">
        <f t="shared" si="7"/>
        <v>0</v>
      </c>
      <c r="G152" s="4" t="s">
        <v>986</v>
      </c>
      <c r="H152" s="4" t="s">
        <v>987</v>
      </c>
      <c r="I152" s="4" t="s">
        <v>34</v>
      </c>
      <c r="J152" s="4" t="s">
        <v>988</v>
      </c>
      <c r="K152" s="48"/>
      <c r="L152" s="81"/>
      <c r="M152" s="81"/>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row>
    <row r="153" spans="1:54" s="84" customFormat="1" ht="78.75" customHeight="1" thickBot="1" x14ac:dyDescent="0.25">
      <c r="A153" s="81"/>
      <c r="B153" s="41" t="s">
        <v>992</v>
      </c>
      <c r="C153" s="20">
        <v>13314350</v>
      </c>
      <c r="D153" s="7">
        <v>1</v>
      </c>
      <c r="E153" s="105">
        <v>5991457.5</v>
      </c>
      <c r="F153" s="107">
        <f t="shared" si="7"/>
        <v>7322892.5</v>
      </c>
      <c r="G153" s="4" t="s">
        <v>993</v>
      </c>
      <c r="H153" s="4" t="s">
        <v>994</v>
      </c>
      <c r="I153" s="17" t="s">
        <v>95</v>
      </c>
      <c r="J153" s="4" t="s">
        <v>995</v>
      </c>
      <c r="K153" s="48"/>
      <c r="L153" s="81"/>
      <c r="M153" s="81"/>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row>
    <row r="154" spans="1:54" s="84" customFormat="1" ht="70.5" customHeight="1" thickBot="1" x14ac:dyDescent="0.25">
      <c r="A154" s="81"/>
      <c r="B154" s="41" t="s">
        <v>999</v>
      </c>
      <c r="C154" s="20">
        <v>50000000</v>
      </c>
      <c r="D154" s="7">
        <v>1</v>
      </c>
      <c r="E154" s="101">
        <v>0</v>
      </c>
      <c r="F154" s="108">
        <f t="shared" si="7"/>
        <v>50000000</v>
      </c>
      <c r="G154" s="4" t="s">
        <v>603</v>
      </c>
      <c r="H154" s="4" t="s">
        <v>577</v>
      </c>
      <c r="I154" s="24" t="s">
        <v>320</v>
      </c>
      <c r="J154" s="4" t="s">
        <v>1000</v>
      </c>
      <c r="K154" s="48"/>
      <c r="L154" s="81"/>
      <c r="M154" s="81"/>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row>
    <row r="155" spans="1:54" s="84" customFormat="1" ht="70.5" customHeight="1" thickBot="1" x14ac:dyDescent="0.25">
      <c r="A155" s="81"/>
      <c r="B155" s="41" t="s">
        <v>1003</v>
      </c>
      <c r="C155" s="20">
        <v>18383530004</v>
      </c>
      <c r="D155" s="7">
        <v>1</v>
      </c>
      <c r="E155" s="101">
        <v>0</v>
      </c>
      <c r="F155" s="107">
        <f t="shared" si="7"/>
        <v>18383530004</v>
      </c>
      <c r="G155" s="4" t="s">
        <v>1004</v>
      </c>
      <c r="H155" s="4" t="s">
        <v>1005</v>
      </c>
      <c r="I155" s="21" t="s">
        <v>241</v>
      </c>
      <c r="J155" s="18" t="s">
        <v>1006</v>
      </c>
      <c r="K155" s="48"/>
      <c r="L155" s="81"/>
      <c r="M155" s="81"/>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row>
    <row r="156" spans="1:54" s="84" customFormat="1" ht="70.5" customHeight="1" thickBot="1" x14ac:dyDescent="0.25">
      <c r="A156" s="81"/>
      <c r="B156" s="41" t="s">
        <v>1011</v>
      </c>
      <c r="C156" s="20">
        <v>40000000</v>
      </c>
      <c r="D156" s="7">
        <v>1</v>
      </c>
      <c r="E156" s="105">
        <v>36000000</v>
      </c>
      <c r="F156" s="107">
        <f t="shared" si="7"/>
        <v>4000000</v>
      </c>
      <c r="G156" s="4" t="s">
        <v>1012</v>
      </c>
      <c r="H156" s="4" t="s">
        <v>1013</v>
      </c>
      <c r="I156" s="53" t="s">
        <v>250</v>
      </c>
      <c r="J156" s="4" t="s">
        <v>1014</v>
      </c>
      <c r="K156" s="48"/>
      <c r="L156" s="81"/>
      <c r="M156" s="81"/>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row>
    <row r="157" spans="1:54" s="84" customFormat="1" ht="82.5" customHeight="1" thickBot="1" x14ac:dyDescent="0.25">
      <c r="A157" s="81"/>
      <c r="B157" s="41" t="s">
        <v>1020</v>
      </c>
      <c r="C157" s="20">
        <v>45000000</v>
      </c>
      <c r="D157" s="7">
        <v>1</v>
      </c>
      <c r="E157" s="101">
        <v>0</v>
      </c>
      <c r="F157" s="107">
        <f t="shared" si="7"/>
        <v>45000000</v>
      </c>
      <c r="G157" s="4" t="s">
        <v>1021</v>
      </c>
      <c r="H157" s="4" t="s">
        <v>1022</v>
      </c>
      <c r="I157" s="4" t="s">
        <v>1023</v>
      </c>
      <c r="J157" s="4" t="s">
        <v>1024</v>
      </c>
      <c r="K157" s="48"/>
      <c r="L157" s="81"/>
      <c r="M157" s="81"/>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row>
    <row r="158" spans="1:54" s="84" customFormat="1" ht="70.5" customHeight="1" thickBot="1" x14ac:dyDescent="0.25">
      <c r="A158" s="81"/>
      <c r="B158" s="41" t="s">
        <v>1027</v>
      </c>
      <c r="C158" s="20">
        <v>6000000</v>
      </c>
      <c r="D158" s="7">
        <v>1</v>
      </c>
      <c r="E158" s="105">
        <v>6000000</v>
      </c>
      <c r="F158" s="7">
        <f t="shared" si="7"/>
        <v>0</v>
      </c>
      <c r="G158" s="4" t="s">
        <v>180</v>
      </c>
      <c r="H158" s="4" t="s">
        <v>1028</v>
      </c>
      <c r="I158" s="4" t="s">
        <v>1029</v>
      </c>
      <c r="J158" s="4" t="s">
        <v>1030</v>
      </c>
      <c r="K158" s="48"/>
      <c r="L158" s="81"/>
      <c r="M158" s="81"/>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row>
    <row r="159" spans="1:54" s="84" customFormat="1" ht="83.25" customHeight="1" thickBot="1" x14ac:dyDescent="0.25">
      <c r="A159" s="81"/>
      <c r="B159" s="41" t="s">
        <v>1035</v>
      </c>
      <c r="C159" s="20">
        <v>19503741012</v>
      </c>
      <c r="D159" s="7" t="s">
        <v>1039</v>
      </c>
      <c r="E159" s="101">
        <v>0</v>
      </c>
      <c r="F159" s="107">
        <f t="shared" si="7"/>
        <v>19503741012</v>
      </c>
      <c r="G159" s="4" t="s">
        <v>1304</v>
      </c>
      <c r="H159" s="4" t="s">
        <v>1037</v>
      </c>
      <c r="I159" s="21" t="s">
        <v>241</v>
      </c>
      <c r="J159" s="4" t="s">
        <v>1038</v>
      </c>
      <c r="K159" s="48"/>
      <c r="L159" s="81"/>
      <c r="M159" s="81"/>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row>
    <row r="160" spans="1:54" s="84" customFormat="1" ht="70.5" customHeight="1" thickBot="1" x14ac:dyDescent="0.25">
      <c r="A160" s="81"/>
      <c r="B160" s="41" t="s">
        <v>1044</v>
      </c>
      <c r="C160" s="20">
        <v>5500000</v>
      </c>
      <c r="D160" s="7">
        <v>1</v>
      </c>
      <c r="E160" s="105">
        <v>5500000</v>
      </c>
      <c r="F160" s="7">
        <f t="shared" si="7"/>
        <v>0</v>
      </c>
      <c r="G160" s="4" t="s">
        <v>1045</v>
      </c>
      <c r="H160" s="4" t="s">
        <v>1046</v>
      </c>
      <c r="I160" s="4" t="s">
        <v>1029</v>
      </c>
      <c r="J160" s="4" t="s">
        <v>1047</v>
      </c>
      <c r="K160" s="48"/>
      <c r="L160" s="81"/>
      <c r="M160" s="81"/>
      <c r="N160" s="83"/>
      <c r="O160" s="83"/>
      <c r="P160" s="83"/>
      <c r="Q160" s="83"/>
      <c r="R160" s="83"/>
      <c r="S160" s="83"/>
      <c r="T160" s="83"/>
      <c r="U160" s="83"/>
      <c r="V160" s="83"/>
      <c r="W160" s="83"/>
      <c r="X160" s="83"/>
      <c r="Y160" s="83"/>
      <c r="Z160" s="83"/>
      <c r="AA160" s="83"/>
      <c r="AB160" s="83"/>
      <c r="AC160" s="83"/>
      <c r="AD160" s="83"/>
      <c r="AE160" s="83"/>
      <c r="AF160" s="83"/>
      <c r="AG160" s="83"/>
      <c r="AH160" s="83"/>
      <c r="AI160" s="83"/>
      <c r="AJ160" s="83"/>
      <c r="AK160" s="83"/>
      <c r="AL160" s="83"/>
      <c r="AM160" s="83"/>
      <c r="AN160" s="83"/>
      <c r="AO160" s="83"/>
      <c r="AP160" s="83"/>
      <c r="AQ160" s="83"/>
      <c r="AR160" s="83"/>
      <c r="AS160" s="83"/>
      <c r="AT160" s="83"/>
      <c r="AU160" s="83"/>
      <c r="AV160" s="83"/>
      <c r="AW160" s="83"/>
      <c r="AX160" s="83"/>
      <c r="AY160" s="83"/>
      <c r="AZ160" s="83"/>
      <c r="BA160" s="83"/>
      <c r="BB160" s="83"/>
    </row>
    <row r="161" spans="1:54" s="84" customFormat="1" ht="70.5" customHeight="1" thickBot="1" x14ac:dyDescent="0.25">
      <c r="A161" s="81"/>
      <c r="B161" s="41" t="s">
        <v>1051</v>
      </c>
      <c r="C161" s="20">
        <v>7000000</v>
      </c>
      <c r="D161" s="7">
        <v>1</v>
      </c>
      <c r="E161" s="101">
        <v>0</v>
      </c>
      <c r="F161" s="107">
        <f t="shared" si="7"/>
        <v>7000000</v>
      </c>
      <c r="G161" s="4" t="s">
        <v>1052</v>
      </c>
      <c r="H161" s="4" t="s">
        <v>1053</v>
      </c>
      <c r="I161" s="4" t="s">
        <v>1029</v>
      </c>
      <c r="J161" s="4" t="s">
        <v>1054</v>
      </c>
      <c r="K161" s="48"/>
      <c r="L161" s="81"/>
      <c r="M161" s="81"/>
      <c r="N161" s="83"/>
      <c r="O161" s="83"/>
      <c r="P161" s="83"/>
      <c r="Q161" s="83"/>
      <c r="R161" s="83"/>
      <c r="S161" s="83"/>
      <c r="T161" s="83"/>
      <c r="U161" s="83"/>
      <c r="V161" s="83"/>
      <c r="W161" s="83"/>
      <c r="X161" s="83"/>
      <c r="Y161" s="83"/>
      <c r="Z161" s="83"/>
      <c r="AA161" s="83"/>
      <c r="AB161" s="83"/>
      <c r="AC161" s="83"/>
      <c r="AD161" s="83"/>
      <c r="AE161" s="83"/>
      <c r="AF161" s="83"/>
      <c r="AG161" s="83"/>
      <c r="AH161" s="83"/>
      <c r="AI161" s="83"/>
      <c r="AJ161" s="83"/>
      <c r="AK161" s="83"/>
      <c r="AL161" s="83"/>
      <c r="AM161" s="83"/>
      <c r="AN161" s="83"/>
      <c r="AO161" s="83"/>
      <c r="AP161" s="83"/>
      <c r="AQ161" s="83"/>
      <c r="AR161" s="83"/>
      <c r="AS161" s="83"/>
      <c r="AT161" s="83"/>
      <c r="AU161" s="83"/>
      <c r="AV161" s="83"/>
      <c r="AW161" s="83"/>
      <c r="AX161" s="83"/>
      <c r="AY161" s="83"/>
      <c r="AZ161" s="83"/>
      <c r="BA161" s="83"/>
      <c r="BB161" s="83"/>
    </row>
    <row r="162" spans="1:54" s="84" customFormat="1" ht="70.5" customHeight="1" thickBot="1" x14ac:dyDescent="0.25">
      <c r="A162" s="81"/>
      <c r="B162" s="41" t="s">
        <v>1057</v>
      </c>
      <c r="C162" s="20">
        <v>10000000</v>
      </c>
      <c r="D162" s="7">
        <v>1</v>
      </c>
      <c r="E162" s="105">
        <v>10000000</v>
      </c>
      <c r="F162" s="7">
        <f t="shared" si="7"/>
        <v>0</v>
      </c>
      <c r="G162" s="4" t="s">
        <v>360</v>
      </c>
      <c r="H162" s="25" t="s">
        <v>361</v>
      </c>
      <c r="I162" s="4" t="s">
        <v>34</v>
      </c>
      <c r="J162" s="4" t="s">
        <v>1058</v>
      </c>
      <c r="K162" s="48"/>
      <c r="L162" s="81"/>
      <c r="M162" s="81"/>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c r="AQ162" s="83"/>
      <c r="AR162" s="83"/>
      <c r="AS162" s="83"/>
      <c r="AT162" s="83"/>
      <c r="AU162" s="83"/>
      <c r="AV162" s="83"/>
      <c r="AW162" s="83"/>
      <c r="AX162" s="83"/>
      <c r="AY162" s="83"/>
      <c r="AZ162" s="83"/>
      <c r="BA162" s="83"/>
      <c r="BB162" s="83"/>
    </row>
    <row r="163" spans="1:54" s="84" customFormat="1" ht="70.5" customHeight="1" thickBot="1" x14ac:dyDescent="0.25">
      <c r="A163" s="81"/>
      <c r="B163" s="41" t="s">
        <v>1061</v>
      </c>
      <c r="C163" s="20">
        <v>7500000</v>
      </c>
      <c r="D163" s="7">
        <v>1</v>
      </c>
      <c r="E163" s="105">
        <v>6000000</v>
      </c>
      <c r="F163" s="107">
        <f t="shared" si="7"/>
        <v>1500000</v>
      </c>
      <c r="G163" s="4" t="s">
        <v>1062</v>
      </c>
      <c r="H163" s="4" t="s">
        <v>1063</v>
      </c>
      <c r="I163" s="4" t="s">
        <v>34</v>
      </c>
      <c r="J163" s="4" t="s">
        <v>1064</v>
      </c>
      <c r="K163" s="48"/>
      <c r="L163" s="81"/>
      <c r="M163" s="81"/>
      <c r="N163" s="83"/>
      <c r="O163" s="83"/>
      <c r="P163" s="83"/>
      <c r="Q163" s="83"/>
      <c r="R163" s="83"/>
      <c r="S163" s="83"/>
      <c r="T163" s="83"/>
      <c r="U163" s="83"/>
      <c r="V163" s="83"/>
      <c r="W163" s="83"/>
      <c r="X163" s="83"/>
      <c r="Y163" s="83"/>
      <c r="Z163" s="83"/>
      <c r="AA163" s="83"/>
      <c r="AB163" s="83"/>
      <c r="AC163" s="83"/>
      <c r="AD163" s="83"/>
      <c r="AE163" s="83"/>
      <c r="AF163" s="83"/>
      <c r="AG163" s="83"/>
      <c r="AH163" s="83"/>
      <c r="AI163" s="83"/>
      <c r="AJ163" s="83"/>
      <c r="AK163" s="83"/>
      <c r="AL163" s="83"/>
      <c r="AM163" s="83"/>
      <c r="AN163" s="83"/>
      <c r="AO163" s="83"/>
      <c r="AP163" s="83"/>
      <c r="AQ163" s="83"/>
      <c r="AR163" s="83"/>
      <c r="AS163" s="83"/>
      <c r="AT163" s="83"/>
      <c r="AU163" s="83"/>
      <c r="AV163" s="83"/>
      <c r="AW163" s="83"/>
      <c r="AX163" s="83"/>
      <c r="AY163" s="83"/>
      <c r="AZ163" s="83"/>
      <c r="BA163" s="83"/>
      <c r="BB163" s="83"/>
    </row>
    <row r="164" spans="1:54" s="84" customFormat="1" ht="98.25" customHeight="1" thickBot="1" x14ac:dyDescent="0.25">
      <c r="A164" s="81"/>
      <c r="B164" s="41" t="s">
        <v>1068</v>
      </c>
      <c r="C164" s="20">
        <v>8000000</v>
      </c>
      <c r="D164" s="7">
        <v>1</v>
      </c>
      <c r="E164" s="105">
        <v>6000000</v>
      </c>
      <c r="F164" s="107">
        <f t="shared" si="7"/>
        <v>2000000</v>
      </c>
      <c r="G164" s="4" t="s">
        <v>1069</v>
      </c>
      <c r="H164" s="4" t="s">
        <v>1070</v>
      </c>
      <c r="I164" s="4" t="s">
        <v>34</v>
      </c>
      <c r="J164" s="4" t="s">
        <v>1071</v>
      </c>
      <c r="K164" s="48"/>
      <c r="L164" s="81"/>
      <c r="M164" s="81"/>
      <c r="N164" s="83"/>
      <c r="O164" s="83"/>
      <c r="P164" s="83"/>
      <c r="Q164" s="83"/>
      <c r="R164" s="83"/>
      <c r="S164" s="83"/>
      <c r="T164" s="83"/>
      <c r="U164" s="83"/>
      <c r="V164" s="83"/>
      <c r="W164" s="83"/>
      <c r="X164" s="83"/>
      <c r="Y164" s="83"/>
      <c r="Z164" s="83"/>
      <c r="AA164" s="83"/>
      <c r="AB164" s="83"/>
      <c r="AC164" s="83"/>
      <c r="AD164" s="83"/>
      <c r="AE164" s="83"/>
      <c r="AF164" s="83"/>
      <c r="AG164" s="83"/>
      <c r="AH164" s="83"/>
      <c r="AI164" s="83"/>
      <c r="AJ164" s="83"/>
      <c r="AK164" s="83"/>
      <c r="AL164" s="83"/>
      <c r="AM164" s="83"/>
      <c r="AN164" s="83"/>
      <c r="AO164" s="83"/>
      <c r="AP164" s="83"/>
      <c r="AQ164" s="83"/>
      <c r="AR164" s="83"/>
      <c r="AS164" s="83"/>
      <c r="AT164" s="83"/>
      <c r="AU164" s="83"/>
      <c r="AV164" s="83"/>
      <c r="AW164" s="83"/>
      <c r="AX164" s="83"/>
      <c r="AY164" s="83"/>
      <c r="AZ164" s="83"/>
      <c r="BA164" s="83"/>
      <c r="BB164" s="83"/>
    </row>
    <row r="165" spans="1:54" s="84" customFormat="1" ht="45.75" customHeight="1" thickBot="1" x14ac:dyDescent="0.25">
      <c r="A165" s="81"/>
      <c r="B165" s="41" t="s">
        <v>1074</v>
      </c>
      <c r="C165" s="20">
        <v>140000000</v>
      </c>
      <c r="D165" s="7">
        <v>1</v>
      </c>
      <c r="E165" s="101">
        <v>0</v>
      </c>
      <c r="F165" s="107">
        <f t="shared" si="7"/>
        <v>140000000</v>
      </c>
      <c r="G165" s="4" t="s">
        <v>1075</v>
      </c>
      <c r="H165" s="4" t="s">
        <v>1076</v>
      </c>
      <c r="I165" s="53" t="s">
        <v>250</v>
      </c>
      <c r="J165" s="4" t="s">
        <v>1077</v>
      </c>
      <c r="K165" s="48"/>
      <c r="L165" s="81"/>
      <c r="M165" s="81"/>
      <c r="N165" s="83"/>
      <c r="O165" s="83"/>
      <c r="P165" s="83"/>
      <c r="Q165" s="83"/>
      <c r="R165" s="83"/>
      <c r="S165" s="83"/>
      <c r="T165" s="83"/>
      <c r="U165" s="83"/>
      <c r="V165" s="83"/>
      <c r="W165" s="83"/>
      <c r="X165" s="83"/>
      <c r="Y165" s="83"/>
      <c r="Z165" s="83"/>
      <c r="AA165" s="83"/>
      <c r="AB165" s="83"/>
      <c r="AC165" s="83"/>
      <c r="AD165" s="83"/>
      <c r="AE165" s="83"/>
      <c r="AF165" s="83"/>
      <c r="AG165" s="83"/>
      <c r="AH165" s="83"/>
      <c r="AI165" s="83"/>
      <c r="AJ165" s="83"/>
      <c r="AK165" s="83"/>
      <c r="AL165" s="83"/>
      <c r="AM165" s="83"/>
      <c r="AN165" s="83"/>
      <c r="AO165" s="83"/>
      <c r="AP165" s="83"/>
      <c r="AQ165" s="83"/>
      <c r="AR165" s="83"/>
      <c r="AS165" s="83"/>
      <c r="AT165" s="83"/>
      <c r="AU165" s="83"/>
      <c r="AV165" s="83"/>
      <c r="AW165" s="83"/>
      <c r="AX165" s="83"/>
      <c r="AY165" s="83"/>
      <c r="AZ165" s="83"/>
      <c r="BA165" s="83"/>
      <c r="BB165" s="83"/>
    </row>
    <row r="166" spans="1:54" s="84" customFormat="1" ht="66.75" customHeight="1" thickBot="1" x14ac:dyDescent="0.25">
      <c r="A166" s="81"/>
      <c r="B166" s="41" t="s">
        <v>1080</v>
      </c>
      <c r="C166" s="20">
        <f>6188000+3094000</f>
        <v>9282000</v>
      </c>
      <c r="D166" s="7">
        <v>1</v>
      </c>
      <c r="E166" s="105">
        <f>2366000+5460000</f>
        <v>7826000</v>
      </c>
      <c r="F166" s="107">
        <f t="shared" si="7"/>
        <v>1456000</v>
      </c>
      <c r="G166" s="52" t="s">
        <v>875</v>
      </c>
      <c r="H166" s="4" t="s">
        <v>1081</v>
      </c>
      <c r="I166" s="4" t="s">
        <v>34</v>
      </c>
      <c r="J166" s="4" t="s">
        <v>1082</v>
      </c>
      <c r="K166" s="48"/>
      <c r="L166" s="81"/>
      <c r="M166" s="81"/>
      <c r="N166" s="83"/>
      <c r="O166" s="83"/>
      <c r="P166" s="83"/>
      <c r="Q166" s="83"/>
      <c r="R166" s="83"/>
      <c r="S166" s="83"/>
      <c r="T166" s="83"/>
      <c r="U166" s="83"/>
      <c r="V166" s="83"/>
      <c r="W166" s="83"/>
      <c r="X166" s="83"/>
      <c r="Y166" s="83"/>
      <c r="Z166" s="83"/>
      <c r="AA166" s="83"/>
      <c r="AB166" s="83"/>
      <c r="AC166" s="83"/>
      <c r="AD166" s="83"/>
      <c r="AE166" s="83"/>
      <c r="AF166" s="83"/>
      <c r="AG166" s="83"/>
      <c r="AH166" s="83"/>
      <c r="AI166" s="83"/>
      <c r="AJ166" s="83"/>
      <c r="AK166" s="83"/>
      <c r="AL166" s="83"/>
      <c r="AM166" s="83"/>
      <c r="AN166" s="83"/>
      <c r="AO166" s="83"/>
      <c r="AP166" s="83"/>
      <c r="AQ166" s="83"/>
      <c r="AR166" s="83"/>
      <c r="AS166" s="83"/>
      <c r="AT166" s="83"/>
      <c r="AU166" s="83"/>
      <c r="AV166" s="83"/>
      <c r="AW166" s="83"/>
      <c r="AX166" s="83"/>
      <c r="AY166" s="83"/>
      <c r="AZ166" s="83"/>
      <c r="BA166" s="83"/>
      <c r="BB166" s="83"/>
    </row>
    <row r="167" spans="1:54" s="84" customFormat="1" ht="53.25" customHeight="1" thickBot="1" x14ac:dyDescent="0.25">
      <c r="A167" s="81"/>
      <c r="B167" s="41" t="s">
        <v>1086</v>
      </c>
      <c r="C167" s="20">
        <f>5950000+2800000</f>
        <v>8750000</v>
      </c>
      <c r="D167" s="7">
        <v>1</v>
      </c>
      <c r="E167" s="105">
        <v>8750000</v>
      </c>
      <c r="F167" s="107">
        <f t="shared" si="7"/>
        <v>0</v>
      </c>
      <c r="G167" s="52" t="s">
        <v>310</v>
      </c>
      <c r="H167" s="4" t="s">
        <v>1087</v>
      </c>
      <c r="I167" s="4" t="s">
        <v>34</v>
      </c>
      <c r="J167" s="4" t="s">
        <v>1088</v>
      </c>
      <c r="K167" s="48"/>
      <c r="L167" s="81"/>
      <c r="M167" s="81"/>
      <c r="N167" s="83"/>
      <c r="O167" s="83"/>
      <c r="P167" s="83"/>
      <c r="Q167" s="83"/>
      <c r="R167" s="83"/>
      <c r="S167" s="83"/>
      <c r="T167" s="83"/>
      <c r="U167" s="83"/>
      <c r="V167" s="83"/>
      <c r="W167" s="83"/>
      <c r="X167" s="83"/>
      <c r="Y167" s="83"/>
      <c r="Z167" s="83"/>
      <c r="AA167" s="83"/>
      <c r="AB167" s="83"/>
      <c r="AC167" s="83"/>
      <c r="AD167" s="83"/>
      <c r="AE167" s="83"/>
      <c r="AF167" s="83"/>
      <c r="AG167" s="83"/>
      <c r="AH167" s="83"/>
      <c r="AI167" s="83"/>
      <c r="AJ167" s="83"/>
      <c r="AK167" s="83"/>
      <c r="AL167" s="83"/>
      <c r="AM167" s="83"/>
      <c r="AN167" s="83"/>
      <c r="AO167" s="83"/>
      <c r="AP167" s="83"/>
      <c r="AQ167" s="83"/>
      <c r="AR167" s="83"/>
      <c r="AS167" s="83"/>
      <c r="AT167" s="83"/>
      <c r="AU167" s="83"/>
      <c r="AV167" s="83"/>
      <c r="AW167" s="83"/>
      <c r="AX167" s="83"/>
      <c r="AY167" s="83"/>
      <c r="AZ167" s="83"/>
      <c r="BA167" s="83"/>
      <c r="BB167" s="83"/>
    </row>
    <row r="168" spans="1:54" s="84" customFormat="1" ht="69" customHeight="1" thickBot="1" x14ac:dyDescent="0.25">
      <c r="A168" s="81"/>
      <c r="B168" s="41" t="s">
        <v>1091</v>
      </c>
      <c r="C168" s="20">
        <f>6615000+3307500</f>
        <v>9922500</v>
      </c>
      <c r="D168" s="7">
        <v>1</v>
      </c>
      <c r="E168" s="105">
        <f>SUM(C168-F168)</f>
        <v>9481500</v>
      </c>
      <c r="F168" s="107">
        <v>441000</v>
      </c>
      <c r="G168" s="52" t="s">
        <v>890</v>
      </c>
      <c r="H168" s="6" t="s">
        <v>1092</v>
      </c>
      <c r="I168" s="4" t="s">
        <v>34</v>
      </c>
      <c r="J168" s="4" t="s">
        <v>1093</v>
      </c>
      <c r="K168" s="48"/>
      <c r="L168" s="81"/>
      <c r="M168" s="81"/>
      <c r="N168" s="83"/>
      <c r="O168" s="83"/>
      <c r="P168" s="83"/>
      <c r="Q168" s="83"/>
      <c r="R168" s="83"/>
      <c r="S168" s="83"/>
      <c r="T168" s="83"/>
      <c r="U168" s="83"/>
      <c r="V168" s="83"/>
      <c r="W168" s="83"/>
      <c r="X168" s="83"/>
      <c r="Y168" s="83"/>
      <c r="Z168" s="83"/>
      <c r="AA168" s="83"/>
      <c r="AB168" s="83"/>
      <c r="AC168" s="83"/>
      <c r="AD168" s="83"/>
      <c r="AE168" s="83"/>
      <c r="AF168" s="83"/>
      <c r="AG168" s="83"/>
      <c r="AH168" s="83"/>
      <c r="AI168" s="83"/>
      <c r="AJ168" s="83"/>
      <c r="AK168" s="83"/>
      <c r="AL168" s="83"/>
      <c r="AM168" s="83"/>
      <c r="AN168" s="83"/>
      <c r="AO168" s="83"/>
      <c r="AP168" s="83"/>
      <c r="AQ168" s="83"/>
      <c r="AR168" s="83"/>
      <c r="AS168" s="83"/>
      <c r="AT168" s="83"/>
      <c r="AU168" s="83"/>
      <c r="AV168" s="83"/>
      <c r="AW168" s="83"/>
      <c r="AX168" s="83"/>
      <c r="AY168" s="83"/>
      <c r="AZ168" s="83"/>
      <c r="BA168" s="83"/>
      <c r="BB168" s="83"/>
    </row>
    <row r="169" spans="1:54" s="84" customFormat="1" ht="66.75" customHeight="1" thickBot="1" x14ac:dyDescent="0.25">
      <c r="A169" s="81"/>
      <c r="B169" s="41" t="s">
        <v>1096</v>
      </c>
      <c r="C169" s="20">
        <f>7497000+3748500</f>
        <v>11245500</v>
      </c>
      <c r="D169" s="7"/>
      <c r="E169" s="105">
        <f>2866500+6615000</f>
        <v>9481500</v>
      </c>
      <c r="F169" s="107">
        <f>SUM(C169-E169)</f>
        <v>1764000</v>
      </c>
      <c r="G169" s="52" t="s">
        <v>849</v>
      </c>
      <c r="H169" s="4" t="s">
        <v>1097</v>
      </c>
      <c r="I169" s="4" t="s">
        <v>34</v>
      </c>
      <c r="J169" s="4" t="s">
        <v>1098</v>
      </c>
      <c r="K169" s="48"/>
      <c r="L169" s="81"/>
      <c r="M169" s="81"/>
      <c r="N169" s="83"/>
      <c r="O169" s="83"/>
      <c r="P169" s="83"/>
      <c r="Q169" s="83"/>
      <c r="R169" s="83"/>
      <c r="S169" s="83"/>
      <c r="T169" s="83"/>
      <c r="U169" s="83"/>
      <c r="V169" s="83"/>
      <c r="W169" s="83"/>
      <c r="X169" s="83"/>
      <c r="Y169" s="83"/>
      <c r="Z169" s="83"/>
      <c r="AA169" s="83"/>
      <c r="AB169" s="83"/>
      <c r="AC169" s="83"/>
      <c r="AD169" s="83"/>
      <c r="AE169" s="83"/>
      <c r="AF169" s="83"/>
      <c r="AG169" s="83"/>
      <c r="AH169" s="83"/>
      <c r="AI169" s="83"/>
      <c r="AJ169" s="83"/>
      <c r="AK169" s="83"/>
      <c r="AL169" s="83"/>
      <c r="AM169" s="83"/>
      <c r="AN169" s="83"/>
      <c r="AO169" s="83"/>
      <c r="AP169" s="83"/>
      <c r="AQ169" s="83"/>
      <c r="AR169" s="83"/>
      <c r="AS169" s="83"/>
      <c r="AT169" s="83"/>
      <c r="AU169" s="83"/>
      <c r="AV169" s="83"/>
      <c r="AW169" s="83"/>
      <c r="AX169" s="83"/>
      <c r="AY169" s="83"/>
      <c r="AZ169" s="83"/>
      <c r="BA169" s="83"/>
      <c r="BB169" s="83"/>
    </row>
    <row r="170" spans="1:54" s="84" customFormat="1" ht="98.25" customHeight="1" thickBot="1" x14ac:dyDescent="0.25">
      <c r="A170" s="81"/>
      <c r="B170" s="41" t="s">
        <v>1100</v>
      </c>
      <c r="C170" s="20">
        <f>5712000+2856000</f>
        <v>8568000</v>
      </c>
      <c r="D170" s="7"/>
      <c r="E170" s="105">
        <f>2184000+5040000</f>
        <v>7224000</v>
      </c>
      <c r="F170" s="107">
        <f>SUM(C170-E170)</f>
        <v>1344000</v>
      </c>
      <c r="G170" s="6" t="s">
        <v>219</v>
      </c>
      <c r="H170" s="6" t="s">
        <v>1101</v>
      </c>
      <c r="I170" s="4" t="s">
        <v>34</v>
      </c>
      <c r="J170" s="4" t="s">
        <v>1102</v>
      </c>
      <c r="K170" s="48"/>
      <c r="L170" s="81"/>
      <c r="M170" s="81"/>
      <c r="N170" s="83"/>
      <c r="O170" s="83"/>
      <c r="P170" s="83"/>
      <c r="Q170" s="83"/>
      <c r="R170" s="83"/>
      <c r="S170" s="83"/>
      <c r="T170" s="83"/>
      <c r="U170" s="83"/>
      <c r="V170" s="83"/>
      <c r="W170" s="83"/>
      <c r="X170" s="83"/>
      <c r="Y170" s="83"/>
      <c r="Z170" s="83"/>
      <c r="AA170" s="83"/>
      <c r="AB170" s="83"/>
      <c r="AC170" s="83"/>
      <c r="AD170" s="83"/>
      <c r="AE170" s="83"/>
      <c r="AF170" s="83"/>
      <c r="AG170" s="83"/>
      <c r="AH170" s="83"/>
      <c r="AI170" s="83"/>
      <c r="AJ170" s="83"/>
      <c r="AK170" s="83"/>
      <c r="AL170" s="83"/>
      <c r="AM170" s="83"/>
      <c r="AN170" s="83"/>
      <c r="AO170" s="83"/>
      <c r="AP170" s="83"/>
      <c r="AQ170" s="83"/>
      <c r="AR170" s="83"/>
      <c r="AS170" s="83"/>
      <c r="AT170" s="83"/>
      <c r="AU170" s="83"/>
      <c r="AV170" s="83"/>
      <c r="AW170" s="83"/>
      <c r="AX170" s="83"/>
      <c r="AY170" s="83"/>
      <c r="AZ170" s="83"/>
      <c r="BA170" s="83"/>
      <c r="BB170" s="83"/>
    </row>
    <row r="171" spans="1:54" s="84" customFormat="1" ht="98.25" customHeight="1" thickBot="1" x14ac:dyDescent="0.25">
      <c r="A171" s="81"/>
      <c r="B171" s="41" t="s">
        <v>1104</v>
      </c>
      <c r="C171" s="20">
        <f>5950000+2800000</f>
        <v>8750000</v>
      </c>
      <c r="D171" s="7"/>
      <c r="E171" s="105">
        <f>2100000+5250000</f>
        <v>7350000</v>
      </c>
      <c r="F171" s="107">
        <f>SUM(C171-E171)</f>
        <v>1400000</v>
      </c>
      <c r="G171" s="52" t="s">
        <v>855</v>
      </c>
      <c r="H171" s="4" t="s">
        <v>1105</v>
      </c>
      <c r="I171" s="4" t="s">
        <v>34</v>
      </c>
      <c r="J171" s="4" t="s">
        <v>1106</v>
      </c>
      <c r="K171" s="48" t="s">
        <v>1107</v>
      </c>
      <c r="L171" s="81"/>
      <c r="M171" s="81"/>
      <c r="N171" s="83"/>
      <c r="O171" s="83"/>
      <c r="P171" s="83"/>
      <c r="Q171" s="83"/>
      <c r="R171" s="83"/>
      <c r="S171" s="83"/>
      <c r="T171" s="83"/>
      <c r="U171" s="83"/>
      <c r="V171" s="83"/>
      <c r="W171" s="83"/>
      <c r="X171" s="83"/>
      <c r="Y171" s="83"/>
      <c r="Z171" s="83"/>
      <c r="AA171" s="83"/>
      <c r="AB171" s="83"/>
      <c r="AC171" s="83"/>
      <c r="AD171" s="83"/>
      <c r="AE171" s="83"/>
      <c r="AF171" s="83"/>
      <c r="AG171" s="83"/>
      <c r="AH171" s="83"/>
      <c r="AI171" s="83"/>
      <c r="AJ171" s="83"/>
      <c r="AK171" s="83"/>
      <c r="AL171" s="83"/>
      <c r="AM171" s="83"/>
      <c r="AN171" s="83"/>
      <c r="AO171" s="83"/>
      <c r="AP171" s="83"/>
      <c r="AQ171" s="83"/>
      <c r="AR171" s="83"/>
      <c r="AS171" s="83"/>
      <c r="AT171" s="83"/>
      <c r="AU171" s="83"/>
      <c r="AV171" s="83"/>
      <c r="AW171" s="83"/>
      <c r="AX171" s="83"/>
      <c r="AY171" s="83"/>
      <c r="AZ171" s="83"/>
      <c r="BA171" s="83"/>
      <c r="BB171" s="83"/>
    </row>
    <row r="172" spans="1:54" s="84" customFormat="1" ht="98.25" customHeight="1" thickBot="1" x14ac:dyDescent="0.25">
      <c r="A172" s="81"/>
      <c r="B172" s="41" t="s">
        <v>1109</v>
      </c>
      <c r="C172" s="20">
        <f>9758000+4879000</f>
        <v>14637000</v>
      </c>
      <c r="D172" s="7"/>
      <c r="E172" s="105">
        <f>3731000+8610000</f>
        <v>12341000</v>
      </c>
      <c r="F172" s="107">
        <f>SUM(C172-E172)</f>
        <v>2296000</v>
      </c>
      <c r="G172" s="4" t="s">
        <v>1110</v>
      </c>
      <c r="H172" s="4" t="s">
        <v>1111</v>
      </c>
      <c r="I172" s="4" t="s">
        <v>34</v>
      </c>
      <c r="J172" s="4" t="s">
        <v>1112</v>
      </c>
      <c r="K172" s="48"/>
      <c r="L172" s="81"/>
      <c r="M172" s="81"/>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row>
    <row r="173" spans="1:54" s="84" customFormat="1" ht="98.25" customHeight="1" thickBot="1" x14ac:dyDescent="0.25">
      <c r="A173" s="81"/>
      <c r="B173" s="41" t="s">
        <v>1113</v>
      </c>
      <c r="C173" s="20">
        <v>40500000</v>
      </c>
      <c r="D173" s="7">
        <v>1</v>
      </c>
      <c r="E173" s="105">
        <v>40500000</v>
      </c>
      <c r="F173" s="107">
        <v>0</v>
      </c>
      <c r="G173" s="4" t="s">
        <v>446</v>
      </c>
      <c r="H173" s="29" t="s">
        <v>1114</v>
      </c>
      <c r="I173" s="4" t="s">
        <v>34</v>
      </c>
      <c r="J173" s="4" t="s">
        <v>1115</v>
      </c>
      <c r="K173" s="48"/>
      <c r="L173" s="81"/>
      <c r="M173" s="81"/>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row>
    <row r="174" spans="1:54" s="84" customFormat="1" ht="98.25" customHeight="1" thickBot="1" x14ac:dyDescent="0.25">
      <c r="A174" s="81"/>
      <c r="B174" s="41" t="s">
        <v>1117</v>
      </c>
      <c r="C174" s="20">
        <v>13800000</v>
      </c>
      <c r="D174" s="7"/>
      <c r="E174" s="101">
        <v>0</v>
      </c>
      <c r="F174" s="108">
        <f t="shared" ref="F174:F209" si="8">SUM(C174-E174)</f>
        <v>13800000</v>
      </c>
      <c r="G174" s="4" t="s">
        <v>1118</v>
      </c>
      <c r="H174" s="4" t="s">
        <v>1119</v>
      </c>
      <c r="I174" s="4" t="s">
        <v>34</v>
      </c>
      <c r="J174" s="4" t="s">
        <v>1120</v>
      </c>
      <c r="K174" s="48"/>
      <c r="L174" s="81"/>
      <c r="M174" s="81"/>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row>
    <row r="175" spans="1:54" s="84" customFormat="1" ht="98.25" customHeight="1" thickBot="1" x14ac:dyDescent="0.25">
      <c r="A175" s="81"/>
      <c r="B175" s="41" t="s">
        <v>1123</v>
      </c>
      <c r="C175" s="20">
        <v>289800000</v>
      </c>
      <c r="D175" s="7"/>
      <c r="E175" s="101">
        <v>0</v>
      </c>
      <c r="F175" s="108">
        <f t="shared" si="8"/>
        <v>289800000</v>
      </c>
      <c r="G175" s="4" t="s">
        <v>1124</v>
      </c>
      <c r="H175" s="4" t="s">
        <v>1125</v>
      </c>
      <c r="I175" s="4" t="s">
        <v>34</v>
      </c>
      <c r="J175" s="4" t="s">
        <v>1126</v>
      </c>
      <c r="K175" s="48"/>
      <c r="L175" s="81"/>
      <c r="M175" s="81"/>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row>
    <row r="176" spans="1:54" s="84" customFormat="1" ht="81" customHeight="1" thickBot="1" x14ac:dyDescent="0.25">
      <c r="A176" s="81"/>
      <c r="B176" s="41" t="s">
        <v>1129</v>
      </c>
      <c r="C176" s="20">
        <v>10000000</v>
      </c>
      <c r="D176" s="7"/>
      <c r="E176" s="105">
        <f>1666666+5000000</f>
        <v>6666666</v>
      </c>
      <c r="F176" s="107">
        <f t="shared" si="8"/>
        <v>3333334</v>
      </c>
      <c r="G176" s="4" t="s">
        <v>1130</v>
      </c>
      <c r="H176" s="4" t="s">
        <v>1131</v>
      </c>
      <c r="I176" s="4" t="s">
        <v>34</v>
      </c>
      <c r="J176" s="4" t="s">
        <v>1132</v>
      </c>
      <c r="K176" s="48"/>
      <c r="L176" s="81"/>
      <c r="M176" s="81"/>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row>
    <row r="177" spans="1:54" s="84" customFormat="1" ht="111.75" customHeight="1" thickBot="1" x14ac:dyDescent="0.25">
      <c r="A177" s="81"/>
      <c r="B177" s="41" t="s">
        <v>1134</v>
      </c>
      <c r="C177" s="20">
        <v>222112500</v>
      </c>
      <c r="D177" s="7"/>
      <c r="E177" s="101">
        <v>0</v>
      </c>
      <c r="F177" s="108">
        <f t="shared" si="8"/>
        <v>222112500</v>
      </c>
      <c r="G177" s="4" t="s">
        <v>318</v>
      </c>
      <c r="H177" s="4" t="s">
        <v>1135</v>
      </c>
      <c r="I177" s="24" t="s">
        <v>320</v>
      </c>
      <c r="J177" s="4" t="s">
        <v>1136</v>
      </c>
      <c r="K177" s="48"/>
      <c r="L177" s="81"/>
      <c r="M177" s="81"/>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row>
    <row r="178" spans="1:54" s="84" customFormat="1" ht="81" customHeight="1" thickBot="1" x14ac:dyDescent="0.25">
      <c r="A178" s="81"/>
      <c r="B178" s="41" t="s">
        <v>1139</v>
      </c>
      <c r="C178" s="20">
        <v>1402125509</v>
      </c>
      <c r="D178" s="7"/>
      <c r="E178" s="101">
        <v>0</v>
      </c>
      <c r="F178" s="107">
        <f t="shared" si="8"/>
        <v>1402125509</v>
      </c>
      <c r="G178" s="4" t="s">
        <v>1140</v>
      </c>
      <c r="H178" s="4" t="s">
        <v>1141</v>
      </c>
      <c r="I178" s="17" t="s">
        <v>95</v>
      </c>
      <c r="J178" s="4" t="s">
        <v>1142</v>
      </c>
      <c r="K178" s="48"/>
      <c r="L178" s="81"/>
      <c r="M178" s="81"/>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row>
    <row r="179" spans="1:54" s="84" customFormat="1" ht="81" customHeight="1" thickBot="1" x14ac:dyDescent="0.25">
      <c r="A179" s="81"/>
      <c r="B179" s="41" t="s">
        <v>1146</v>
      </c>
      <c r="C179" s="20">
        <v>1647809754</v>
      </c>
      <c r="D179" s="7"/>
      <c r="E179" s="101">
        <v>0</v>
      </c>
      <c r="F179" s="108">
        <f t="shared" si="8"/>
        <v>1647809754</v>
      </c>
      <c r="G179" s="4" t="s">
        <v>465</v>
      </c>
      <c r="H179" s="4" t="s">
        <v>1147</v>
      </c>
      <c r="I179" s="21" t="s">
        <v>241</v>
      </c>
      <c r="J179" s="4" t="s">
        <v>1148</v>
      </c>
      <c r="K179" s="48"/>
      <c r="L179" s="81"/>
      <c r="M179" s="81"/>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row>
    <row r="180" spans="1:54" s="84" customFormat="1" ht="90" customHeight="1" thickBot="1" x14ac:dyDescent="0.25">
      <c r="A180" s="81"/>
      <c r="B180" s="41" t="s">
        <v>1150</v>
      </c>
      <c r="C180" s="20">
        <v>169885841</v>
      </c>
      <c r="D180" s="7"/>
      <c r="E180" s="101">
        <v>0</v>
      </c>
      <c r="F180" s="107">
        <f t="shared" si="8"/>
        <v>169885841</v>
      </c>
      <c r="G180" s="4" t="s">
        <v>1305</v>
      </c>
      <c r="H180" s="4" t="s">
        <v>1152</v>
      </c>
      <c r="I180" s="17" t="s">
        <v>95</v>
      </c>
      <c r="J180" s="4" t="s">
        <v>1153</v>
      </c>
      <c r="K180" s="48"/>
      <c r="L180" s="81"/>
      <c r="M180" s="81"/>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row>
    <row r="181" spans="1:54" s="84" customFormat="1" ht="81" customHeight="1" thickBot="1" x14ac:dyDescent="0.25">
      <c r="A181" s="81"/>
      <c r="B181" s="41" t="s">
        <v>1155</v>
      </c>
      <c r="C181" s="20">
        <v>450000</v>
      </c>
      <c r="D181" s="7"/>
      <c r="E181" s="105">
        <v>450000</v>
      </c>
      <c r="F181" s="7">
        <f t="shared" si="8"/>
        <v>0</v>
      </c>
      <c r="G181" s="4" t="s">
        <v>828</v>
      </c>
      <c r="H181" s="4" t="s">
        <v>1156</v>
      </c>
      <c r="I181" s="4" t="s">
        <v>34</v>
      </c>
      <c r="J181" s="4" t="s">
        <v>1157</v>
      </c>
      <c r="K181" s="48"/>
      <c r="L181" s="81"/>
      <c r="M181" s="81"/>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row>
    <row r="182" spans="1:54" s="84" customFormat="1" ht="81" customHeight="1" thickBot="1" x14ac:dyDescent="0.25">
      <c r="A182" s="81"/>
      <c r="B182" s="41" t="s">
        <v>1161</v>
      </c>
      <c r="C182" s="20">
        <v>12702384</v>
      </c>
      <c r="D182" s="7"/>
      <c r="E182" s="105">
        <v>7102437.6500000004</v>
      </c>
      <c r="F182" s="107">
        <f t="shared" si="8"/>
        <v>5599946.3499999996</v>
      </c>
      <c r="G182" s="4" t="s">
        <v>278</v>
      </c>
      <c r="H182" s="6" t="s">
        <v>1162</v>
      </c>
      <c r="I182" s="4" t="s">
        <v>34</v>
      </c>
      <c r="J182" s="4" t="s">
        <v>1163</v>
      </c>
      <c r="K182" s="48"/>
      <c r="L182" s="81"/>
      <c r="M182" s="81"/>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row>
    <row r="183" spans="1:54" s="84" customFormat="1" ht="81" customHeight="1" thickBot="1" x14ac:dyDescent="0.25">
      <c r="A183" s="81"/>
      <c r="B183" s="41" t="s">
        <v>1166</v>
      </c>
      <c r="C183" s="20">
        <v>7500000</v>
      </c>
      <c r="D183" s="7"/>
      <c r="E183" s="101">
        <v>0</v>
      </c>
      <c r="F183" s="107">
        <f t="shared" si="8"/>
        <v>7500000</v>
      </c>
      <c r="G183" s="4" t="s">
        <v>352</v>
      </c>
      <c r="H183" s="6" t="s">
        <v>1167</v>
      </c>
      <c r="I183" s="4" t="s">
        <v>915</v>
      </c>
      <c r="J183" s="4" t="s">
        <v>1168</v>
      </c>
      <c r="K183" s="48"/>
      <c r="L183" s="81"/>
      <c r="M183" s="81"/>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row>
    <row r="184" spans="1:54" s="84" customFormat="1" ht="81" customHeight="1" thickBot="1" x14ac:dyDescent="0.25">
      <c r="A184" s="81"/>
      <c r="B184" s="41" t="s">
        <v>1169</v>
      </c>
      <c r="C184" s="20">
        <v>604000000</v>
      </c>
      <c r="D184" s="7"/>
      <c r="E184" s="101">
        <v>0</v>
      </c>
      <c r="F184" s="107">
        <f t="shared" si="8"/>
        <v>604000000</v>
      </c>
      <c r="G184" s="4" t="s">
        <v>381</v>
      </c>
      <c r="H184" s="6" t="s">
        <v>1170</v>
      </c>
      <c r="I184" s="24" t="s">
        <v>320</v>
      </c>
      <c r="J184" s="4" t="s">
        <v>1171</v>
      </c>
      <c r="K184" s="48"/>
      <c r="L184" s="81"/>
      <c r="M184" s="81"/>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row>
    <row r="185" spans="1:54" s="84" customFormat="1" ht="120" customHeight="1" thickBot="1" x14ac:dyDescent="0.25">
      <c r="A185" s="81"/>
      <c r="B185" s="41" t="s">
        <v>1174</v>
      </c>
      <c r="C185" s="20">
        <v>740104972</v>
      </c>
      <c r="D185" s="7"/>
      <c r="E185" s="101">
        <v>0</v>
      </c>
      <c r="F185" s="107">
        <f t="shared" si="8"/>
        <v>740104972</v>
      </c>
      <c r="G185" s="4" t="s">
        <v>1175</v>
      </c>
      <c r="H185" s="4" t="s">
        <v>1176</v>
      </c>
      <c r="I185" s="17" t="s">
        <v>95</v>
      </c>
      <c r="J185" s="4" t="s">
        <v>1177</v>
      </c>
      <c r="K185" s="48"/>
      <c r="L185" s="81"/>
      <c r="M185" s="81"/>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row>
    <row r="186" spans="1:54" s="84" customFormat="1" ht="81" customHeight="1" thickBot="1" x14ac:dyDescent="0.25">
      <c r="A186" s="81"/>
      <c r="B186" s="41" t="s">
        <v>1180</v>
      </c>
      <c r="C186" s="20">
        <f>5000000+1000000</f>
        <v>6000000</v>
      </c>
      <c r="D186" s="64"/>
      <c r="E186" s="118">
        <v>4666666</v>
      </c>
      <c r="F186" s="114">
        <f t="shared" si="8"/>
        <v>1333334</v>
      </c>
      <c r="G186" s="32" t="s">
        <v>1181</v>
      </c>
      <c r="H186" s="4" t="s">
        <v>1182</v>
      </c>
      <c r="I186" s="4" t="s">
        <v>34</v>
      </c>
      <c r="J186" s="4" t="s">
        <v>1183</v>
      </c>
      <c r="K186" s="48"/>
      <c r="L186" s="81"/>
      <c r="M186" s="81"/>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row>
    <row r="187" spans="1:54" s="84" customFormat="1" ht="117" customHeight="1" thickBot="1" x14ac:dyDescent="0.25">
      <c r="A187" s="81"/>
      <c r="B187" s="41" t="s">
        <v>1186</v>
      </c>
      <c r="C187" s="72">
        <v>3000000</v>
      </c>
      <c r="D187" s="121"/>
      <c r="E187" s="122">
        <v>0</v>
      </c>
      <c r="F187" s="123">
        <f t="shared" si="8"/>
        <v>3000000</v>
      </c>
      <c r="G187" s="19" t="s">
        <v>1187</v>
      </c>
      <c r="H187" s="117" t="s">
        <v>1188</v>
      </c>
      <c r="I187" s="4" t="s">
        <v>34</v>
      </c>
      <c r="J187" s="4" t="s">
        <v>1189</v>
      </c>
      <c r="K187" s="48"/>
      <c r="L187" s="81"/>
      <c r="M187" s="81"/>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row>
    <row r="188" spans="1:54" s="84" customFormat="1" ht="126.75" customHeight="1" thickBot="1" x14ac:dyDescent="0.25">
      <c r="A188" s="81"/>
      <c r="B188" s="41" t="s">
        <v>1191</v>
      </c>
      <c r="C188" s="20">
        <v>4000000</v>
      </c>
      <c r="D188" s="119"/>
      <c r="E188" s="125">
        <v>0</v>
      </c>
      <c r="F188" s="126">
        <f t="shared" si="8"/>
        <v>4000000</v>
      </c>
      <c r="G188" s="127" t="s">
        <v>1192</v>
      </c>
      <c r="H188" s="6" t="s">
        <v>1193</v>
      </c>
      <c r="I188" s="4" t="s">
        <v>34</v>
      </c>
      <c r="J188" s="4" t="s">
        <v>1194</v>
      </c>
      <c r="K188" s="48"/>
      <c r="L188" s="81"/>
      <c r="M188" s="81"/>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row>
    <row r="189" spans="1:54" s="84" customFormat="1" ht="114.75" customHeight="1" thickBot="1" x14ac:dyDescent="0.25">
      <c r="A189" s="81"/>
      <c r="B189" s="41" t="s">
        <v>1195</v>
      </c>
      <c r="C189" s="20">
        <v>4000000</v>
      </c>
      <c r="D189" s="100"/>
      <c r="E189" s="122">
        <v>0</v>
      </c>
      <c r="F189" s="123">
        <f t="shared" si="8"/>
        <v>4000000</v>
      </c>
      <c r="G189" s="128" t="s">
        <v>1196</v>
      </c>
      <c r="H189" s="124" t="s">
        <v>1197</v>
      </c>
      <c r="I189" s="4" t="s">
        <v>34</v>
      </c>
      <c r="J189" s="4" t="s">
        <v>1198</v>
      </c>
      <c r="K189" s="48"/>
      <c r="L189" s="81"/>
      <c r="M189" s="81"/>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row>
    <row r="190" spans="1:54" s="84" customFormat="1" ht="122.25" customHeight="1" thickBot="1" x14ac:dyDescent="0.25">
      <c r="A190" s="81"/>
      <c r="B190" s="41" t="s">
        <v>1201</v>
      </c>
      <c r="C190" s="20">
        <v>4000000</v>
      </c>
      <c r="D190" s="100"/>
      <c r="E190" s="122">
        <v>0</v>
      </c>
      <c r="F190" s="123">
        <f t="shared" si="8"/>
        <v>4000000</v>
      </c>
      <c r="G190" s="19" t="s">
        <v>1202</v>
      </c>
      <c r="H190" s="26" t="s">
        <v>1203</v>
      </c>
      <c r="I190" s="4" t="s">
        <v>34</v>
      </c>
      <c r="J190" s="4" t="s">
        <v>1204</v>
      </c>
      <c r="K190" s="48"/>
      <c r="L190" s="81"/>
      <c r="M190" s="81"/>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row>
    <row r="191" spans="1:54" s="84" customFormat="1" ht="123.75" customHeight="1" thickBot="1" x14ac:dyDescent="0.25">
      <c r="A191" s="81"/>
      <c r="B191" s="41" t="s">
        <v>1205</v>
      </c>
      <c r="C191" s="20">
        <v>3000000</v>
      </c>
      <c r="D191" s="100"/>
      <c r="E191" s="122">
        <v>0</v>
      </c>
      <c r="F191" s="116">
        <f t="shared" si="8"/>
        <v>3000000</v>
      </c>
      <c r="G191" s="19" t="s">
        <v>1206</v>
      </c>
      <c r="H191" s="124" t="s">
        <v>1207</v>
      </c>
      <c r="I191" s="4" t="s">
        <v>34</v>
      </c>
      <c r="J191" s="4" t="s">
        <v>1208</v>
      </c>
      <c r="K191" s="48"/>
      <c r="L191" s="81"/>
      <c r="M191" s="81"/>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row>
    <row r="192" spans="1:54" s="84" customFormat="1" ht="114.75" customHeight="1" thickBot="1" x14ac:dyDescent="0.25">
      <c r="A192" s="81"/>
      <c r="B192" s="41" t="s">
        <v>1210</v>
      </c>
      <c r="C192" s="20">
        <v>4000000</v>
      </c>
      <c r="D192" s="7"/>
      <c r="E192" s="125">
        <v>0</v>
      </c>
      <c r="F192" s="129">
        <f t="shared" si="8"/>
        <v>4000000</v>
      </c>
      <c r="G192" s="130" t="s">
        <v>1211</v>
      </c>
      <c r="H192" s="6" t="s">
        <v>1212</v>
      </c>
      <c r="I192" s="4" t="s">
        <v>34</v>
      </c>
      <c r="J192" s="4" t="s">
        <v>1213</v>
      </c>
      <c r="K192" s="48"/>
      <c r="L192" s="81"/>
      <c r="M192" s="81"/>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row>
    <row r="193" spans="1:54" s="84" customFormat="1" ht="113.25" customHeight="1" thickBot="1" x14ac:dyDescent="0.25">
      <c r="A193" s="81"/>
      <c r="B193" s="41" t="s">
        <v>1215</v>
      </c>
      <c r="C193" s="20">
        <v>4000000</v>
      </c>
      <c r="D193" s="100"/>
      <c r="E193" s="122">
        <v>0</v>
      </c>
      <c r="F193" s="116">
        <f t="shared" si="8"/>
        <v>4000000</v>
      </c>
      <c r="G193" s="19" t="s">
        <v>1216</v>
      </c>
      <c r="H193" s="124" t="s">
        <v>1217</v>
      </c>
      <c r="I193" s="4" t="s">
        <v>34</v>
      </c>
      <c r="J193" s="4" t="s">
        <v>1218</v>
      </c>
      <c r="K193" s="48"/>
      <c r="L193" s="81"/>
      <c r="M193" s="81"/>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row>
    <row r="194" spans="1:54" s="84" customFormat="1" ht="81" customHeight="1" thickBot="1" x14ac:dyDescent="0.25">
      <c r="A194" s="81"/>
      <c r="B194" s="41" t="s">
        <v>1220</v>
      </c>
      <c r="C194" s="20">
        <v>3951363476</v>
      </c>
      <c r="D194" s="7"/>
      <c r="E194" s="120">
        <v>0</v>
      </c>
      <c r="F194" s="115">
        <f t="shared" si="8"/>
        <v>3951363476</v>
      </c>
      <c r="G194" s="34" t="s">
        <v>1221</v>
      </c>
      <c r="H194" s="4" t="s">
        <v>1222</v>
      </c>
      <c r="I194" s="21" t="s">
        <v>241</v>
      </c>
      <c r="J194" s="4" t="s">
        <v>1223</v>
      </c>
      <c r="K194" s="48"/>
      <c r="L194" s="81"/>
      <c r="M194" s="81"/>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row>
    <row r="195" spans="1:54" s="84" customFormat="1" ht="81" customHeight="1" thickBot="1" x14ac:dyDescent="0.25">
      <c r="A195" s="81"/>
      <c r="B195" s="41" t="s">
        <v>1227</v>
      </c>
      <c r="C195" s="20">
        <v>33891000</v>
      </c>
      <c r="D195" s="7">
        <v>1</v>
      </c>
      <c r="E195" s="105">
        <v>33891000</v>
      </c>
      <c r="F195" s="7">
        <f t="shared" si="8"/>
        <v>0</v>
      </c>
      <c r="G195" s="4" t="s">
        <v>563</v>
      </c>
      <c r="H195" s="4" t="s">
        <v>1228</v>
      </c>
      <c r="I195" s="24" t="s">
        <v>320</v>
      </c>
      <c r="J195" s="4" t="s">
        <v>1229</v>
      </c>
      <c r="K195" s="48"/>
      <c r="L195" s="81"/>
      <c r="M195" s="81"/>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row>
    <row r="196" spans="1:54" s="84" customFormat="1" ht="81" customHeight="1" thickBot="1" x14ac:dyDescent="0.25">
      <c r="A196" s="81"/>
      <c r="B196" s="41" t="s">
        <v>1231</v>
      </c>
      <c r="C196" s="20">
        <v>3724000</v>
      </c>
      <c r="D196" s="7">
        <v>1</v>
      </c>
      <c r="E196" s="101">
        <v>0</v>
      </c>
      <c r="F196" s="108">
        <f t="shared" si="8"/>
        <v>3724000</v>
      </c>
      <c r="G196" s="4" t="s">
        <v>162</v>
      </c>
      <c r="H196" s="6" t="s">
        <v>1232</v>
      </c>
      <c r="I196" s="4" t="s">
        <v>34</v>
      </c>
      <c r="J196" s="4" t="s">
        <v>1233</v>
      </c>
      <c r="K196" s="48"/>
      <c r="L196" s="81"/>
      <c r="M196" s="81"/>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row>
    <row r="197" spans="1:54" s="84" customFormat="1" ht="81" customHeight="1" thickBot="1" x14ac:dyDescent="0.25">
      <c r="A197" s="81"/>
      <c r="B197" s="41" t="s">
        <v>1236</v>
      </c>
      <c r="C197" s="20">
        <v>2200000</v>
      </c>
      <c r="D197" s="7"/>
      <c r="E197" s="101">
        <v>0</v>
      </c>
      <c r="F197" s="107">
        <f t="shared" si="8"/>
        <v>2200000</v>
      </c>
      <c r="G197" s="4" t="s">
        <v>1237</v>
      </c>
      <c r="H197" s="6" t="s">
        <v>1238</v>
      </c>
      <c r="I197" s="4" t="s">
        <v>34</v>
      </c>
      <c r="J197" s="4" t="s">
        <v>1239</v>
      </c>
      <c r="K197" s="48"/>
      <c r="L197" s="81"/>
      <c r="M197" s="81"/>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row>
    <row r="198" spans="1:54" s="84" customFormat="1" ht="109.5" customHeight="1" thickBot="1" x14ac:dyDescent="0.25">
      <c r="A198" s="81" t="s">
        <v>133</v>
      </c>
      <c r="B198" s="41" t="s">
        <v>1242</v>
      </c>
      <c r="C198" s="20">
        <v>4000000</v>
      </c>
      <c r="D198" s="7"/>
      <c r="E198" s="103">
        <v>0</v>
      </c>
      <c r="F198" s="114">
        <f t="shared" si="8"/>
        <v>4000000</v>
      </c>
      <c r="G198" s="4" t="s">
        <v>1211</v>
      </c>
      <c r="H198" s="6" t="s">
        <v>1243</v>
      </c>
      <c r="I198" s="4" t="s">
        <v>34</v>
      </c>
      <c r="J198" s="4" t="s">
        <v>1244</v>
      </c>
      <c r="K198" s="48"/>
      <c r="L198" s="81"/>
      <c r="M198" s="81"/>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row>
    <row r="199" spans="1:54" s="84" customFormat="1" ht="112.5" customHeight="1" thickBot="1" x14ac:dyDescent="0.25">
      <c r="A199" s="81"/>
      <c r="B199" s="41" t="s">
        <v>1247</v>
      </c>
      <c r="C199" s="20">
        <v>4000000</v>
      </c>
      <c r="D199" s="100"/>
      <c r="E199" s="122">
        <v>0</v>
      </c>
      <c r="F199" s="116">
        <f t="shared" si="8"/>
        <v>4000000</v>
      </c>
      <c r="G199" s="3" t="s">
        <v>1196</v>
      </c>
      <c r="H199" s="6" t="s">
        <v>1248</v>
      </c>
      <c r="I199" s="4" t="s">
        <v>34</v>
      </c>
      <c r="J199" s="4" t="s">
        <v>1249</v>
      </c>
      <c r="K199" s="48"/>
      <c r="L199" s="81"/>
      <c r="M199" s="81"/>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row>
    <row r="200" spans="1:54" s="84" customFormat="1" ht="69.75" customHeight="1" thickBot="1" x14ac:dyDescent="0.25">
      <c r="A200" s="81"/>
      <c r="B200" s="41" t="s">
        <v>1250</v>
      </c>
      <c r="C200" s="20">
        <v>2500000</v>
      </c>
      <c r="D200" s="7"/>
      <c r="E200" s="131">
        <v>2500000</v>
      </c>
      <c r="F200" s="119">
        <f t="shared" si="8"/>
        <v>0</v>
      </c>
      <c r="G200" s="4" t="s">
        <v>1251</v>
      </c>
      <c r="H200" s="6" t="s">
        <v>1252</v>
      </c>
      <c r="I200" s="4" t="s">
        <v>34</v>
      </c>
      <c r="J200" s="4" t="s">
        <v>1253</v>
      </c>
      <c r="K200" s="48"/>
      <c r="L200" s="81"/>
      <c r="M200" s="81"/>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row>
    <row r="201" spans="1:54" s="84" customFormat="1" ht="81" customHeight="1" thickBot="1" x14ac:dyDescent="0.25">
      <c r="A201" s="81"/>
      <c r="B201" s="41" t="s">
        <v>1257</v>
      </c>
      <c r="C201" s="20">
        <v>140000000</v>
      </c>
      <c r="D201" s="7"/>
      <c r="E201" s="101">
        <v>0</v>
      </c>
      <c r="F201" s="107">
        <f t="shared" si="8"/>
        <v>140000000</v>
      </c>
      <c r="G201" s="4" t="s">
        <v>926</v>
      </c>
      <c r="H201" s="4" t="s">
        <v>1258</v>
      </c>
      <c r="I201" s="24" t="s">
        <v>320</v>
      </c>
      <c r="J201" s="4" t="s">
        <v>1259</v>
      </c>
      <c r="K201" s="48"/>
      <c r="L201" s="81"/>
      <c r="M201" s="81"/>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row>
    <row r="202" spans="1:54" s="84" customFormat="1" ht="81" customHeight="1" thickBot="1" x14ac:dyDescent="0.25">
      <c r="A202" s="81"/>
      <c r="B202" s="41" t="s">
        <v>1262</v>
      </c>
      <c r="C202" s="20">
        <v>132000000</v>
      </c>
      <c r="D202" s="7"/>
      <c r="E202" s="101">
        <v>0</v>
      </c>
      <c r="F202" s="107">
        <f t="shared" si="8"/>
        <v>132000000</v>
      </c>
      <c r="G202" s="4" t="s">
        <v>389</v>
      </c>
      <c r="H202" s="4" t="s">
        <v>1263</v>
      </c>
      <c r="I202" s="24" t="s">
        <v>320</v>
      </c>
      <c r="J202" s="4" t="s">
        <v>1264</v>
      </c>
      <c r="K202" s="48"/>
      <c r="L202" s="81"/>
      <c r="M202" s="81"/>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row>
    <row r="203" spans="1:54" s="84" customFormat="1" ht="81" customHeight="1" thickBot="1" x14ac:dyDescent="0.25">
      <c r="A203" s="81"/>
      <c r="B203" s="41" t="s">
        <v>1267</v>
      </c>
      <c r="C203" s="20">
        <v>5000000</v>
      </c>
      <c r="D203" s="7"/>
      <c r="E203" s="105">
        <v>2500000</v>
      </c>
      <c r="F203" s="107">
        <f t="shared" si="8"/>
        <v>2500000</v>
      </c>
      <c r="G203" s="4" t="s">
        <v>1268</v>
      </c>
      <c r="H203" s="4" t="s">
        <v>1269</v>
      </c>
      <c r="I203" s="4" t="s">
        <v>34</v>
      </c>
      <c r="J203" s="4" t="s">
        <v>1270</v>
      </c>
      <c r="K203" s="48"/>
      <c r="L203" s="81"/>
      <c r="M203" s="81"/>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row>
    <row r="204" spans="1:54" s="84" customFormat="1" ht="81" customHeight="1" thickBot="1" x14ac:dyDescent="0.25">
      <c r="A204" s="81"/>
      <c r="B204" s="95" t="s">
        <v>1273</v>
      </c>
      <c r="C204" s="20">
        <v>608884827</v>
      </c>
      <c r="D204" s="7"/>
      <c r="E204" s="101">
        <v>0</v>
      </c>
      <c r="F204" s="107">
        <f t="shared" si="8"/>
        <v>608884827</v>
      </c>
      <c r="G204" s="24" t="s">
        <v>1274</v>
      </c>
      <c r="H204" s="4" t="s">
        <v>1275</v>
      </c>
      <c r="I204" s="4" t="s">
        <v>34</v>
      </c>
      <c r="J204" s="18" t="s">
        <v>1276</v>
      </c>
      <c r="K204" s="48"/>
      <c r="L204" s="81"/>
      <c r="M204" s="81"/>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row>
    <row r="205" spans="1:54" s="84" customFormat="1" ht="105" customHeight="1" thickBot="1" x14ac:dyDescent="0.25">
      <c r="A205" s="81"/>
      <c r="B205" s="95" t="s">
        <v>1277</v>
      </c>
      <c r="C205" s="20">
        <v>547890668</v>
      </c>
      <c r="D205" s="7"/>
      <c r="E205" s="101">
        <v>0</v>
      </c>
      <c r="F205" s="107">
        <f t="shared" si="8"/>
        <v>547890668</v>
      </c>
      <c r="G205" s="24" t="s">
        <v>1278</v>
      </c>
      <c r="H205" s="4" t="s">
        <v>1279</v>
      </c>
      <c r="I205" s="4" t="s">
        <v>34</v>
      </c>
      <c r="J205" s="18" t="s">
        <v>1276</v>
      </c>
      <c r="K205" s="48"/>
      <c r="L205" s="81"/>
      <c r="M205" s="81"/>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row>
    <row r="206" spans="1:54" s="84" customFormat="1" ht="99" customHeight="1" thickBot="1" x14ac:dyDescent="0.25">
      <c r="A206" s="81"/>
      <c r="B206" s="96" t="s">
        <v>1280</v>
      </c>
      <c r="C206" s="62">
        <v>331794200</v>
      </c>
      <c r="D206" s="64"/>
      <c r="E206" s="103">
        <v>0</v>
      </c>
      <c r="F206" s="114">
        <f t="shared" si="8"/>
        <v>331794200</v>
      </c>
      <c r="G206" s="60" t="s">
        <v>1281</v>
      </c>
      <c r="H206" s="32" t="s">
        <v>1282</v>
      </c>
      <c r="I206" s="17" t="s">
        <v>95</v>
      </c>
      <c r="J206" s="61"/>
      <c r="K206" s="63"/>
      <c r="L206" s="81"/>
      <c r="M206" s="81"/>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row>
    <row r="207" spans="1:54" s="84" customFormat="1" ht="91.5" customHeight="1" thickBot="1" x14ac:dyDescent="0.25">
      <c r="A207" s="81"/>
      <c r="B207" s="96" t="s">
        <v>1283</v>
      </c>
      <c r="C207" s="20">
        <v>7499960</v>
      </c>
      <c r="D207" s="7"/>
      <c r="E207" s="101">
        <v>0</v>
      </c>
      <c r="F207" s="107">
        <f t="shared" si="8"/>
        <v>7499960</v>
      </c>
      <c r="G207" s="24" t="s">
        <v>1284</v>
      </c>
      <c r="H207" s="67" t="s">
        <v>1285</v>
      </c>
      <c r="I207" s="24" t="s">
        <v>320</v>
      </c>
      <c r="J207" s="18" t="s">
        <v>1286</v>
      </c>
      <c r="K207" s="20"/>
      <c r="L207" s="81"/>
      <c r="M207" s="81"/>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row>
    <row r="208" spans="1:54" s="84" customFormat="1" ht="81" customHeight="1" thickBot="1" x14ac:dyDescent="0.25">
      <c r="A208" s="81"/>
      <c r="B208" s="96" t="s">
        <v>1288</v>
      </c>
      <c r="C208" s="62">
        <v>144466000</v>
      </c>
      <c r="D208" s="7"/>
      <c r="E208" s="101">
        <v>0</v>
      </c>
      <c r="F208" s="107">
        <f t="shared" si="8"/>
        <v>144466000</v>
      </c>
      <c r="G208" s="24" t="s">
        <v>1289</v>
      </c>
      <c r="H208" s="68" t="s">
        <v>1290</v>
      </c>
      <c r="I208" s="24" t="s">
        <v>320</v>
      </c>
      <c r="J208" s="18" t="s">
        <v>1291</v>
      </c>
      <c r="K208" s="62"/>
      <c r="L208" s="81"/>
      <c r="M208" s="81"/>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row>
    <row r="209" spans="1:58" s="84" customFormat="1" ht="81" customHeight="1" thickBot="1" x14ac:dyDescent="0.25">
      <c r="A209" s="81"/>
      <c r="B209" s="41" t="s">
        <v>1292</v>
      </c>
      <c r="C209" s="72">
        <v>2599460</v>
      </c>
      <c r="D209" s="7"/>
      <c r="E209" s="104">
        <v>0</v>
      </c>
      <c r="F209" s="134">
        <f t="shared" si="8"/>
        <v>2599460</v>
      </c>
      <c r="G209" s="69" t="s">
        <v>1306</v>
      </c>
      <c r="H209" s="70" t="s">
        <v>1294</v>
      </c>
      <c r="I209" s="71" t="s">
        <v>34</v>
      </c>
      <c r="J209" s="43" t="s">
        <v>1295</v>
      </c>
      <c r="K209" s="20"/>
      <c r="L209" s="81"/>
      <c r="M209" s="81"/>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row>
    <row r="210" spans="1:58" s="84" customFormat="1" ht="63" customHeight="1" thickBot="1" x14ac:dyDescent="0.25">
      <c r="A210" s="81"/>
      <c r="B210" s="81"/>
      <c r="C210" s="81"/>
      <c r="D210" s="81"/>
      <c r="E210" s="81"/>
      <c r="F210" s="81"/>
      <c r="G210" s="81"/>
      <c r="H210" s="81"/>
      <c r="I210" s="81"/>
      <c r="J210" s="73"/>
      <c r="K210" s="74">
        <f>SUM(C9+C209)</f>
        <v>9007460</v>
      </c>
      <c r="L210" s="83"/>
      <c r="M210" s="83"/>
      <c r="N210" s="83"/>
      <c r="O210" s="83"/>
      <c r="P210" s="83"/>
      <c r="Q210" s="83"/>
      <c r="R210" s="83"/>
      <c r="S210" s="83"/>
      <c r="T210" s="83"/>
      <c r="U210" s="83"/>
      <c r="V210" s="83"/>
      <c r="W210" s="83"/>
      <c r="X210" s="83"/>
      <c r="Y210" s="83"/>
      <c r="Z210" s="83"/>
      <c r="AA210" s="83"/>
      <c r="AB210" s="83"/>
      <c r="AC210" s="83"/>
      <c r="AD210" s="83"/>
      <c r="AE210" s="83"/>
      <c r="AF210" s="83"/>
    </row>
    <row r="211" spans="1:58" s="84" customFormat="1" ht="69" customHeight="1" x14ac:dyDescent="0.2">
      <c r="A211" s="81"/>
      <c r="B211" s="81"/>
      <c r="C211" s="81"/>
      <c r="D211" s="81"/>
      <c r="E211" s="81"/>
      <c r="F211" s="81"/>
      <c r="G211" s="81"/>
      <c r="H211" s="81"/>
      <c r="I211" s="81"/>
      <c r="J211" s="81"/>
      <c r="K211" s="81"/>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c r="BC211" s="83"/>
      <c r="BD211" s="83"/>
      <c r="BE211" s="83"/>
      <c r="BF211" s="83"/>
    </row>
    <row r="212" spans="1:58" s="80" customFormat="1" ht="98.25" customHeight="1" x14ac:dyDescent="0.2">
      <c r="A212" s="79"/>
      <c r="B212" s="79"/>
      <c r="C212" s="79"/>
      <c r="D212" s="79"/>
      <c r="E212" s="79"/>
      <c r="F212" s="79"/>
      <c r="G212" s="79"/>
      <c r="H212" s="79"/>
      <c r="I212" s="79">
        <f>138100/28</f>
        <v>4932.1428571428569</v>
      </c>
      <c r="J212" s="79"/>
      <c r="K212" s="79"/>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c r="BC212" s="83"/>
      <c r="BD212" s="83"/>
      <c r="BE212" s="83"/>
      <c r="BF212" s="83"/>
    </row>
    <row r="213" spans="1:58" s="80" customFormat="1" ht="60" customHeight="1" x14ac:dyDescent="0.2">
      <c r="A213" s="79"/>
      <c r="B213" s="79"/>
      <c r="C213" s="79"/>
      <c r="D213" s="79"/>
      <c r="E213" s="79"/>
      <c r="F213" s="79"/>
      <c r="G213" s="79"/>
      <c r="H213" s="79"/>
      <c r="I213" s="79">
        <f>I212*7</f>
        <v>34525</v>
      </c>
      <c r="J213" s="79"/>
      <c r="K213" s="79"/>
    </row>
    <row r="214" spans="1:58" s="80" customFormat="1" ht="81.75" customHeight="1" x14ac:dyDescent="0.2">
      <c r="A214" s="79"/>
      <c r="B214" s="79"/>
      <c r="C214" s="79"/>
      <c r="D214" s="79"/>
      <c r="E214" s="79"/>
      <c r="F214" s="79"/>
      <c r="G214" s="79"/>
      <c r="H214" s="79"/>
      <c r="I214" s="79">
        <f>50000-34600</f>
        <v>15400</v>
      </c>
      <c r="J214" s="79"/>
      <c r="K214" s="79"/>
    </row>
    <row r="215" spans="1:58" s="80" customFormat="1" ht="76.5" customHeight="1" x14ac:dyDescent="0.2">
      <c r="A215" s="79"/>
      <c r="B215" s="79"/>
      <c r="C215" s="79"/>
      <c r="D215" s="79"/>
      <c r="E215" s="79"/>
      <c r="F215" s="79"/>
      <c r="G215" s="79"/>
      <c r="H215" s="79"/>
      <c r="I215" s="79"/>
      <c r="J215" s="79"/>
      <c r="K215" s="79"/>
    </row>
    <row r="216" spans="1:58" s="80" customFormat="1" ht="63.75" customHeight="1" x14ac:dyDescent="0.2">
      <c r="A216" s="79"/>
      <c r="B216" s="79"/>
      <c r="C216" s="79"/>
      <c r="D216" s="79"/>
      <c r="E216" s="79"/>
      <c r="F216" s="79"/>
      <c r="G216" s="79"/>
      <c r="H216" s="79"/>
      <c r="I216" s="79"/>
      <c r="J216" s="79"/>
      <c r="K216" s="79"/>
    </row>
    <row r="217" spans="1:58" s="80" customFormat="1" ht="72" customHeight="1" x14ac:dyDescent="0.2">
      <c r="A217" s="79"/>
      <c r="B217" s="79"/>
      <c r="C217" s="79"/>
      <c r="D217" s="79"/>
      <c r="E217" s="79"/>
      <c r="F217" s="79"/>
      <c r="G217" s="79"/>
      <c r="H217" s="79"/>
      <c r="I217" s="79"/>
      <c r="J217" s="79"/>
      <c r="K217" s="79"/>
    </row>
    <row r="218" spans="1:58" s="80" customFormat="1" ht="76.5" customHeight="1" x14ac:dyDescent="0.2">
      <c r="A218" s="79"/>
      <c r="B218" s="79"/>
      <c r="C218" s="79"/>
      <c r="D218" s="79"/>
      <c r="E218" s="79"/>
      <c r="F218" s="79"/>
      <c r="G218" s="79"/>
      <c r="H218" s="79"/>
      <c r="I218" s="79"/>
      <c r="J218" s="79"/>
      <c r="K218" s="79"/>
    </row>
    <row r="219" spans="1:58" s="80" customFormat="1" ht="80.25" customHeight="1" x14ac:dyDescent="0.2">
      <c r="A219" s="79"/>
      <c r="B219" s="79"/>
      <c r="C219" s="79"/>
      <c r="D219" s="79"/>
      <c r="E219" s="79"/>
      <c r="F219" s="79"/>
      <c r="G219" s="79"/>
      <c r="H219" s="79"/>
      <c r="I219" s="79"/>
      <c r="J219" s="79"/>
      <c r="K219" s="79"/>
    </row>
    <row r="220" spans="1:58" s="80" customFormat="1" ht="72" customHeight="1" x14ac:dyDescent="0.2">
      <c r="A220" s="79"/>
      <c r="B220" s="79"/>
      <c r="C220" s="79"/>
      <c r="D220" s="79"/>
      <c r="E220" s="79"/>
      <c r="F220" s="79"/>
      <c r="G220" s="79"/>
      <c r="H220" s="79"/>
      <c r="I220" s="79"/>
      <c r="J220" s="79"/>
      <c r="K220" s="79"/>
    </row>
    <row r="221" spans="1:58" s="80" customFormat="1" ht="71.25" customHeight="1" x14ac:dyDescent="0.2">
      <c r="A221" s="79"/>
      <c r="B221" s="79"/>
      <c r="C221" s="79"/>
      <c r="D221" s="79"/>
      <c r="E221" s="79"/>
      <c r="F221" s="79"/>
      <c r="G221" s="79"/>
      <c r="H221" s="79"/>
      <c r="I221" s="79"/>
      <c r="J221" s="79"/>
      <c r="K221" s="79"/>
    </row>
    <row r="222" spans="1:58" s="80" customFormat="1" ht="84.75" customHeight="1" x14ac:dyDescent="0.2">
      <c r="A222" s="79"/>
      <c r="B222" s="79"/>
      <c r="C222" s="79"/>
      <c r="D222" s="79"/>
      <c r="E222" s="79"/>
      <c r="F222" s="79"/>
      <c r="G222" s="79"/>
      <c r="H222" s="79"/>
      <c r="I222" s="79"/>
      <c r="J222" s="79"/>
      <c r="K222" s="79"/>
    </row>
    <row r="223" spans="1:58" s="80" customFormat="1" ht="90" customHeight="1" x14ac:dyDescent="0.2">
      <c r="A223" s="79"/>
      <c r="B223" s="79"/>
      <c r="C223" s="79"/>
      <c r="D223" s="79"/>
      <c r="E223" s="79"/>
      <c r="F223" s="79"/>
      <c r="G223" s="79"/>
      <c r="H223" s="79"/>
      <c r="I223" s="79"/>
      <c r="J223" s="79"/>
      <c r="K223" s="79"/>
    </row>
    <row r="224" spans="1:58" s="80" customFormat="1" ht="93" customHeight="1" x14ac:dyDescent="0.2">
      <c r="A224" s="79"/>
      <c r="B224" s="79"/>
      <c r="C224" s="79"/>
      <c r="D224" s="79"/>
      <c r="E224" s="79"/>
      <c r="F224" s="79"/>
      <c r="G224" s="79"/>
      <c r="H224" s="79"/>
      <c r="I224" s="79"/>
      <c r="J224" s="79"/>
      <c r="K224" s="79"/>
    </row>
    <row r="225" spans="1:11" s="80" customFormat="1" ht="64.5" customHeight="1" x14ac:dyDescent="0.2">
      <c r="A225" s="79"/>
      <c r="B225" s="79"/>
      <c r="C225" s="79"/>
      <c r="D225" s="79"/>
      <c r="E225" s="79"/>
      <c r="F225" s="79"/>
      <c r="G225" s="79"/>
      <c r="H225" s="79"/>
      <c r="I225" s="79"/>
      <c r="J225" s="79"/>
      <c r="K225" s="79"/>
    </row>
    <row r="226" spans="1:11" s="80" customFormat="1" ht="65.25" customHeight="1" x14ac:dyDescent="0.2">
      <c r="A226" s="79"/>
      <c r="B226" s="79"/>
      <c r="C226" s="79"/>
      <c r="D226" s="79"/>
      <c r="E226" s="79"/>
      <c r="F226" s="79"/>
      <c r="G226" s="79"/>
      <c r="H226" s="79"/>
      <c r="I226" s="79"/>
      <c r="J226" s="79"/>
      <c r="K226" s="79"/>
    </row>
    <row r="227" spans="1:11" s="80" customFormat="1" ht="72" customHeight="1" x14ac:dyDescent="0.2">
      <c r="A227" s="79"/>
      <c r="B227" s="79"/>
      <c r="C227" s="79"/>
      <c r="D227" s="79"/>
      <c r="E227" s="79"/>
      <c r="F227" s="79"/>
      <c r="G227" s="79"/>
      <c r="H227" s="79"/>
      <c r="I227" s="79"/>
      <c r="J227" s="79"/>
      <c r="K227" s="79"/>
    </row>
    <row r="228" spans="1:11" s="80" customFormat="1" ht="79.5" customHeight="1" x14ac:dyDescent="0.2">
      <c r="A228" s="79"/>
      <c r="B228" s="79"/>
      <c r="C228" s="79"/>
      <c r="D228" s="79"/>
      <c r="E228" s="79"/>
      <c r="F228" s="79"/>
      <c r="G228" s="79"/>
      <c r="H228" s="79"/>
      <c r="I228" s="79"/>
      <c r="J228" s="79"/>
      <c r="K228" s="79"/>
    </row>
    <row r="229" spans="1:11" s="80" customFormat="1" ht="74.25" customHeight="1" thickBot="1" x14ac:dyDescent="0.25">
      <c r="A229" s="79"/>
      <c r="B229" s="79"/>
      <c r="C229" s="79"/>
      <c r="D229" s="79"/>
      <c r="E229" s="79"/>
      <c r="F229" s="79"/>
      <c r="G229" s="79"/>
      <c r="H229" s="79"/>
      <c r="I229" s="79"/>
      <c r="J229" s="79"/>
      <c r="K229" s="79"/>
    </row>
    <row r="230" spans="1:11" s="80" customFormat="1" ht="87" customHeight="1" thickBot="1" x14ac:dyDescent="0.25">
      <c r="A230" s="79"/>
      <c r="B230" s="79"/>
      <c r="C230" s="79"/>
      <c r="D230" s="79"/>
      <c r="E230" s="79"/>
      <c r="F230" s="79"/>
      <c r="G230" s="79"/>
      <c r="H230" s="6"/>
      <c r="I230" s="79"/>
      <c r="J230" s="79"/>
      <c r="K230" s="79"/>
    </row>
    <row r="231" spans="1:11" s="80" customFormat="1" ht="84.75" customHeight="1" x14ac:dyDescent="0.2">
      <c r="A231" s="79"/>
      <c r="B231" s="79"/>
      <c r="C231" s="79"/>
      <c r="D231" s="79"/>
      <c r="E231" s="79"/>
      <c r="F231" s="79"/>
      <c r="G231" s="79"/>
      <c r="H231" s="79"/>
      <c r="I231" s="79"/>
      <c r="J231" s="79"/>
      <c r="K231" s="79"/>
    </row>
    <row r="232" spans="1:11" s="80" customFormat="1" ht="84.75" customHeight="1" x14ac:dyDescent="0.2">
      <c r="A232" s="79"/>
      <c r="B232" s="79"/>
      <c r="C232" s="79"/>
      <c r="D232" s="79"/>
      <c r="E232" s="79"/>
      <c r="F232" s="79"/>
      <c r="G232" s="79"/>
      <c r="H232" s="79"/>
      <c r="I232" s="79"/>
      <c r="J232" s="79"/>
      <c r="K232" s="79"/>
    </row>
    <row r="233" spans="1:11" s="80" customFormat="1" ht="84.75" customHeight="1" x14ac:dyDescent="0.2">
      <c r="A233" s="79"/>
      <c r="B233" s="79"/>
      <c r="C233" s="79"/>
      <c r="D233" s="79"/>
      <c r="E233" s="79"/>
      <c r="F233" s="79"/>
      <c r="G233" s="79"/>
      <c r="H233" s="79"/>
      <c r="I233" s="79"/>
      <c r="J233" s="79"/>
      <c r="K233" s="79"/>
    </row>
    <row r="234" spans="1:11" s="80" customFormat="1" ht="84.75" customHeight="1" x14ac:dyDescent="0.2">
      <c r="A234" s="79"/>
      <c r="B234" s="79"/>
      <c r="C234" s="79"/>
      <c r="D234" s="79"/>
      <c r="E234" s="79"/>
      <c r="F234" s="79"/>
      <c r="G234" s="79"/>
      <c r="H234" s="79"/>
      <c r="I234" s="79"/>
      <c r="J234" s="79"/>
      <c r="K234" s="79"/>
    </row>
    <row r="235" spans="1:11" s="80" customFormat="1" ht="84.75" customHeight="1" x14ac:dyDescent="0.2">
      <c r="A235" s="79"/>
      <c r="B235" s="79"/>
      <c r="C235" s="79"/>
      <c r="D235" s="79"/>
      <c r="E235" s="79"/>
      <c r="F235" s="79"/>
      <c r="G235" s="79"/>
      <c r="H235" s="79"/>
      <c r="I235" s="79"/>
      <c r="J235" s="79"/>
      <c r="K235" s="79"/>
    </row>
    <row r="236" spans="1:11" s="80" customFormat="1" ht="117.75" customHeight="1" x14ac:dyDescent="0.2">
      <c r="A236" s="79"/>
      <c r="B236" s="79"/>
      <c r="C236" s="79"/>
      <c r="D236" s="79"/>
      <c r="E236" s="79"/>
      <c r="F236" s="79"/>
      <c r="G236" s="79"/>
      <c r="H236" s="79"/>
      <c r="I236" s="79"/>
      <c r="J236" s="79"/>
      <c r="K236" s="79"/>
    </row>
    <row r="237" spans="1:11" s="80" customFormat="1" ht="63" customHeight="1" x14ac:dyDescent="0.2">
      <c r="A237" s="79"/>
      <c r="B237" s="79"/>
      <c r="C237" s="79"/>
      <c r="D237" s="79"/>
      <c r="E237" s="79"/>
      <c r="F237" s="79"/>
      <c r="G237" s="79"/>
      <c r="H237" s="79"/>
      <c r="I237" s="79"/>
      <c r="J237" s="79"/>
      <c r="K237" s="79"/>
    </row>
    <row r="238" spans="1:11" s="80" customFormat="1" ht="62.25" customHeight="1" x14ac:dyDescent="0.2">
      <c r="A238" s="79"/>
      <c r="B238" s="79"/>
      <c r="C238" s="79"/>
      <c r="D238" s="79"/>
      <c r="E238" s="79"/>
      <c r="F238" s="79"/>
      <c r="G238" s="79"/>
      <c r="H238" s="79"/>
      <c r="I238" s="79"/>
      <c r="J238" s="79"/>
      <c r="K238" s="79"/>
    </row>
    <row r="239" spans="1:11" s="80" customFormat="1" ht="57" customHeight="1" x14ac:dyDescent="0.2">
      <c r="A239" s="79"/>
      <c r="B239" s="79"/>
      <c r="C239" s="79"/>
      <c r="D239" s="79"/>
      <c r="E239" s="79"/>
      <c r="F239" s="79"/>
      <c r="G239" s="79"/>
      <c r="H239" s="79"/>
      <c r="I239" s="79"/>
      <c r="J239" s="79"/>
      <c r="K239" s="79"/>
    </row>
    <row r="240" spans="1:11" s="80" customFormat="1" ht="61.5" customHeight="1" x14ac:dyDescent="0.2">
      <c r="A240" s="79"/>
      <c r="B240" s="79"/>
      <c r="C240" s="79"/>
      <c r="D240" s="79"/>
      <c r="E240" s="79"/>
      <c r="F240" s="79"/>
      <c r="G240" s="79"/>
      <c r="H240" s="79"/>
      <c r="I240" s="79"/>
      <c r="J240" s="79"/>
      <c r="K240" s="79"/>
    </row>
    <row r="241" spans="1:11" s="80" customFormat="1" ht="69.75" customHeight="1" x14ac:dyDescent="0.2">
      <c r="A241" s="79"/>
      <c r="B241" s="79"/>
      <c r="C241" s="79"/>
      <c r="D241" s="79"/>
      <c r="E241" s="79"/>
      <c r="F241" s="79"/>
      <c r="G241" s="79"/>
      <c r="H241" s="79"/>
      <c r="I241" s="79"/>
      <c r="J241" s="79"/>
      <c r="K241" s="79"/>
    </row>
    <row r="242" spans="1:11" s="80" customFormat="1" ht="64.5" customHeight="1" x14ac:dyDescent="0.2">
      <c r="A242" s="79"/>
      <c r="B242" s="79"/>
      <c r="C242" s="79"/>
      <c r="D242" s="79"/>
      <c r="E242" s="79"/>
      <c r="F242" s="79"/>
      <c r="G242" s="79"/>
      <c r="H242" s="79"/>
      <c r="I242" s="79"/>
      <c r="J242" s="79"/>
      <c r="K242" s="79"/>
    </row>
    <row r="243" spans="1:11" s="80" customFormat="1" ht="68.25" customHeight="1" x14ac:dyDescent="0.2">
      <c r="A243" s="79"/>
      <c r="B243" s="79"/>
      <c r="C243" s="79"/>
      <c r="D243" s="79"/>
      <c r="E243" s="79"/>
      <c r="F243" s="79"/>
      <c r="G243" s="79"/>
      <c r="H243" s="79"/>
      <c r="I243" s="79"/>
      <c r="J243" s="79"/>
      <c r="K243" s="79"/>
    </row>
    <row r="244" spans="1:11" s="80" customFormat="1" ht="78" customHeight="1" x14ac:dyDescent="0.2">
      <c r="A244" s="79"/>
      <c r="B244" s="79"/>
      <c r="C244" s="79"/>
      <c r="D244" s="79"/>
      <c r="E244" s="79"/>
      <c r="F244" s="79"/>
      <c r="G244" s="79"/>
      <c r="H244" s="79"/>
      <c r="I244" s="79"/>
      <c r="J244" s="79"/>
      <c r="K244" s="79"/>
    </row>
    <row r="245" spans="1:11" s="80" customFormat="1" ht="84.75" customHeight="1" x14ac:dyDescent="0.2">
      <c r="A245" s="79"/>
      <c r="B245" s="79"/>
      <c r="C245" s="79"/>
      <c r="D245" s="79"/>
      <c r="E245" s="79"/>
      <c r="F245" s="79"/>
      <c r="G245" s="79"/>
      <c r="H245" s="79"/>
      <c r="I245" s="79"/>
      <c r="J245" s="79"/>
      <c r="K245" s="79"/>
    </row>
    <row r="246" spans="1:11" s="80" customFormat="1" ht="117.75" customHeight="1" x14ac:dyDescent="0.2">
      <c r="A246" s="79"/>
      <c r="B246" s="79"/>
      <c r="C246" s="79"/>
      <c r="D246" s="79"/>
      <c r="E246" s="79"/>
      <c r="F246" s="79"/>
      <c r="G246" s="79"/>
      <c r="H246" s="79"/>
      <c r="I246" s="79"/>
      <c r="J246" s="79"/>
      <c r="K246" s="79"/>
    </row>
    <row r="247" spans="1:11" s="80" customFormat="1" ht="69" customHeight="1" x14ac:dyDescent="0.2">
      <c r="A247" s="79"/>
      <c r="B247" s="79"/>
      <c r="C247" s="79"/>
      <c r="D247" s="79"/>
      <c r="E247" s="79"/>
      <c r="F247" s="79"/>
      <c r="G247" s="79"/>
      <c r="H247" s="79"/>
      <c r="I247" s="79"/>
      <c r="J247" s="79"/>
      <c r="K247" s="79"/>
    </row>
    <row r="248" spans="1:11" s="80" customFormat="1" ht="82.5" customHeight="1" x14ac:dyDescent="0.2">
      <c r="A248" s="79"/>
      <c r="B248" s="79"/>
      <c r="C248" s="79"/>
      <c r="D248" s="79"/>
      <c r="E248" s="79"/>
      <c r="F248" s="79"/>
      <c r="G248" s="79"/>
      <c r="H248" s="79"/>
      <c r="I248" s="79"/>
      <c r="J248" s="79"/>
      <c r="K248" s="79"/>
    </row>
    <row r="249" spans="1:11" s="80" customFormat="1" ht="69" customHeight="1" x14ac:dyDescent="0.2">
      <c r="A249" s="79"/>
      <c r="B249" s="79"/>
      <c r="C249" s="79"/>
      <c r="D249" s="79"/>
      <c r="E249" s="79"/>
      <c r="F249" s="79"/>
      <c r="G249" s="79"/>
      <c r="H249" s="79"/>
      <c r="I249" s="79"/>
      <c r="J249" s="79"/>
      <c r="K249" s="79"/>
    </row>
    <row r="250" spans="1:11" s="80" customFormat="1" ht="69" customHeight="1" x14ac:dyDescent="0.2">
      <c r="A250" s="79"/>
      <c r="B250" s="79"/>
      <c r="C250" s="79"/>
      <c r="D250" s="79"/>
      <c r="E250" s="79"/>
      <c r="F250" s="79"/>
      <c r="G250" s="79"/>
      <c r="H250" s="79"/>
      <c r="I250" s="79"/>
      <c r="J250" s="79"/>
      <c r="K250" s="79"/>
    </row>
    <row r="251" spans="1:11" s="80" customFormat="1" ht="69" customHeight="1" x14ac:dyDescent="0.2">
      <c r="A251" s="79"/>
      <c r="B251" s="79"/>
      <c r="C251" s="79"/>
      <c r="D251" s="79"/>
      <c r="E251" s="79"/>
      <c r="F251" s="79"/>
      <c r="G251" s="79"/>
      <c r="H251" s="79"/>
      <c r="I251" s="79"/>
      <c r="J251" s="79"/>
      <c r="K251" s="79"/>
    </row>
    <row r="252" spans="1:11" s="80" customFormat="1" ht="87.75" customHeight="1" x14ac:dyDescent="0.2">
      <c r="A252" s="79"/>
      <c r="B252" s="79"/>
      <c r="C252" s="79"/>
      <c r="D252" s="79"/>
      <c r="E252" s="79"/>
      <c r="F252" s="79"/>
      <c r="G252" s="79"/>
      <c r="H252" s="79"/>
      <c r="I252" s="79"/>
      <c r="J252" s="79"/>
      <c r="K252" s="79"/>
    </row>
    <row r="253" spans="1:11" s="80" customFormat="1" ht="70.5" customHeight="1" x14ac:dyDescent="0.2">
      <c r="A253" s="79"/>
      <c r="B253" s="79"/>
      <c r="C253" s="79"/>
      <c r="D253" s="79"/>
      <c r="E253" s="79"/>
      <c r="F253" s="79"/>
      <c r="G253" s="79"/>
      <c r="H253" s="79"/>
      <c r="I253" s="79"/>
      <c r="J253" s="79"/>
      <c r="K253" s="79"/>
    </row>
    <row r="254" spans="1:11" s="80" customFormat="1" ht="77.25" customHeight="1" x14ac:dyDescent="0.2">
      <c r="A254" s="79"/>
      <c r="B254" s="79"/>
      <c r="C254" s="79"/>
      <c r="D254" s="79"/>
      <c r="E254" s="79"/>
      <c r="F254" s="79"/>
      <c r="G254" s="79"/>
      <c r="H254" s="79"/>
      <c r="I254" s="79"/>
      <c r="J254" s="79"/>
      <c r="K254" s="79"/>
    </row>
    <row r="255" spans="1:11" s="80" customFormat="1" ht="90" customHeight="1" x14ac:dyDescent="0.2">
      <c r="A255" s="79"/>
      <c r="B255" s="79"/>
      <c r="C255" s="79"/>
      <c r="D255" s="79"/>
      <c r="E255" s="79"/>
      <c r="F255" s="79"/>
      <c r="G255" s="79"/>
      <c r="H255" s="79"/>
      <c r="I255" s="79"/>
      <c r="J255" s="79"/>
      <c r="K255" s="79"/>
    </row>
    <row r="256" spans="1:11" s="80" customFormat="1" ht="69" customHeight="1" x14ac:dyDescent="0.2">
      <c r="A256" s="79"/>
      <c r="B256" s="79"/>
      <c r="C256" s="79"/>
      <c r="D256" s="79"/>
      <c r="E256" s="79"/>
      <c r="F256" s="79"/>
      <c r="G256" s="79"/>
      <c r="H256" s="79"/>
      <c r="I256" s="79"/>
      <c r="J256" s="79"/>
      <c r="K256" s="79"/>
    </row>
    <row r="257" spans="1:11" s="80" customFormat="1" ht="57.75" customHeight="1" x14ac:dyDescent="0.2">
      <c r="A257" s="79"/>
      <c r="B257" s="79"/>
      <c r="C257" s="79"/>
      <c r="D257" s="79"/>
      <c r="E257" s="79"/>
      <c r="F257" s="79"/>
      <c r="G257" s="79"/>
      <c r="H257" s="79"/>
      <c r="I257" s="79"/>
      <c r="J257" s="79"/>
      <c r="K257" s="79"/>
    </row>
    <row r="258" spans="1:11" s="80" customFormat="1" ht="67.5" customHeight="1" x14ac:dyDescent="0.2">
      <c r="A258" s="79"/>
      <c r="B258" s="79"/>
      <c r="C258" s="79"/>
      <c r="D258" s="79"/>
      <c r="E258" s="79"/>
      <c r="F258" s="79"/>
      <c r="G258" s="79"/>
      <c r="H258" s="79"/>
      <c r="I258" s="79"/>
      <c r="J258" s="79"/>
      <c r="K258" s="79"/>
    </row>
    <row r="259" spans="1:11" s="80" customFormat="1" ht="69" customHeight="1" x14ac:dyDescent="0.2">
      <c r="A259" s="79"/>
      <c r="B259" s="79"/>
      <c r="C259" s="79"/>
      <c r="D259" s="79"/>
      <c r="E259" s="79"/>
      <c r="F259" s="79"/>
      <c r="G259" s="79"/>
      <c r="H259" s="79"/>
      <c r="I259" s="79"/>
      <c r="J259" s="79"/>
      <c r="K259" s="79"/>
    </row>
    <row r="260" spans="1:11" s="80" customFormat="1" ht="69" customHeight="1" x14ac:dyDescent="0.2">
      <c r="A260" s="79"/>
      <c r="B260" s="79"/>
      <c r="C260" s="79"/>
      <c r="D260" s="79"/>
      <c r="E260" s="79"/>
      <c r="F260" s="79"/>
      <c r="G260" s="79"/>
      <c r="H260" s="79"/>
      <c r="I260" s="79"/>
      <c r="J260" s="79"/>
      <c r="K260" s="79"/>
    </row>
    <row r="261" spans="1:11" s="80" customFormat="1" ht="69" customHeight="1" x14ac:dyDescent="0.2">
      <c r="A261" s="79"/>
      <c r="B261" s="79"/>
      <c r="C261" s="79"/>
      <c r="D261" s="79"/>
      <c r="E261" s="79"/>
      <c r="F261" s="79"/>
      <c r="G261" s="79"/>
      <c r="H261" s="79"/>
      <c r="I261" s="79"/>
      <c r="J261" s="79"/>
      <c r="K261" s="79"/>
    </row>
    <row r="262" spans="1:11" s="80" customFormat="1" ht="66.75" customHeight="1" x14ac:dyDescent="0.2">
      <c r="A262" s="79"/>
      <c r="B262" s="79"/>
      <c r="C262" s="79"/>
      <c r="D262" s="79"/>
      <c r="E262" s="79"/>
      <c r="F262" s="79"/>
      <c r="G262" s="79"/>
      <c r="H262" s="79"/>
      <c r="I262" s="79"/>
      <c r="J262" s="79"/>
      <c r="K262" s="79"/>
    </row>
    <row r="263" spans="1:11" s="80" customFormat="1" ht="69" customHeight="1" x14ac:dyDescent="0.2">
      <c r="A263" s="79"/>
      <c r="B263" s="79"/>
      <c r="C263" s="79"/>
      <c r="D263" s="79"/>
      <c r="E263" s="79"/>
      <c r="F263" s="79"/>
      <c r="G263" s="79"/>
      <c r="H263" s="79"/>
      <c r="I263" s="79"/>
      <c r="J263" s="79"/>
      <c r="K263" s="79"/>
    </row>
    <row r="264" spans="1:11" s="80" customFormat="1" ht="69" customHeight="1" x14ac:dyDescent="0.2">
      <c r="A264" s="79"/>
      <c r="B264" s="79"/>
      <c r="C264" s="79"/>
      <c r="D264" s="79"/>
      <c r="E264" s="79"/>
      <c r="F264" s="79"/>
      <c r="G264" s="79"/>
      <c r="H264" s="79"/>
      <c r="I264" s="79"/>
      <c r="J264" s="79"/>
      <c r="K264" s="79"/>
    </row>
    <row r="265" spans="1:11" s="80" customFormat="1" ht="69" customHeight="1" x14ac:dyDescent="0.2">
      <c r="A265" s="79"/>
      <c r="B265" s="79"/>
      <c r="C265" s="79"/>
      <c r="D265" s="79"/>
      <c r="E265" s="79"/>
      <c r="F265" s="79"/>
      <c r="G265" s="79"/>
      <c r="H265" s="79"/>
      <c r="I265" s="79"/>
      <c r="J265" s="79"/>
      <c r="K265" s="79"/>
    </row>
    <row r="266" spans="1:11" s="80" customFormat="1" ht="69" customHeight="1" x14ac:dyDescent="0.2">
      <c r="A266" s="79"/>
      <c r="B266" s="79"/>
      <c r="C266" s="79"/>
      <c r="D266" s="79"/>
      <c r="E266" s="79"/>
      <c r="F266" s="79"/>
      <c r="G266" s="79"/>
      <c r="H266" s="79"/>
      <c r="I266" s="79"/>
      <c r="J266" s="79"/>
      <c r="K266" s="79"/>
    </row>
    <row r="267" spans="1:11" s="80" customFormat="1" ht="81" customHeight="1" x14ac:dyDescent="0.2">
      <c r="A267" s="79"/>
      <c r="B267" s="79"/>
      <c r="C267" s="79"/>
      <c r="D267" s="79"/>
      <c r="E267" s="79"/>
      <c r="F267" s="79"/>
      <c r="G267" s="79"/>
      <c r="H267" s="79"/>
      <c r="I267" s="79"/>
      <c r="J267" s="79"/>
      <c r="K267" s="79"/>
    </row>
    <row r="268" spans="1:11" s="80" customFormat="1" ht="69" customHeight="1" x14ac:dyDescent="0.2">
      <c r="A268" s="79"/>
      <c r="B268" s="79"/>
      <c r="C268" s="79"/>
      <c r="D268" s="79"/>
      <c r="E268" s="79"/>
      <c r="F268" s="79"/>
      <c r="G268" s="79"/>
      <c r="H268" s="79"/>
      <c r="I268" s="79"/>
      <c r="J268" s="79"/>
      <c r="K268" s="79"/>
    </row>
    <row r="269" spans="1:11" s="80" customFormat="1" ht="109.5" customHeight="1" x14ac:dyDescent="0.2">
      <c r="A269" s="79"/>
      <c r="B269" s="79"/>
      <c r="C269" s="79"/>
      <c r="D269" s="79"/>
      <c r="E269" s="79"/>
      <c r="F269" s="79"/>
      <c r="G269" s="79"/>
      <c r="H269" s="79"/>
      <c r="I269" s="79"/>
      <c r="J269" s="79"/>
      <c r="K269" s="79"/>
    </row>
    <row r="270" spans="1:11" s="80" customFormat="1" ht="92.25" customHeight="1" x14ac:dyDescent="0.2">
      <c r="A270" s="79"/>
      <c r="B270" s="79"/>
      <c r="C270" s="79"/>
      <c r="D270" s="79"/>
      <c r="E270" s="79"/>
      <c r="F270" s="79"/>
      <c r="G270" s="79"/>
      <c r="H270" s="79"/>
      <c r="I270" s="79"/>
      <c r="J270" s="79"/>
      <c r="K270" s="79"/>
    </row>
    <row r="271" spans="1:11" s="80" customFormat="1" ht="69" customHeight="1" x14ac:dyDescent="0.2">
      <c r="A271" s="79"/>
      <c r="B271" s="79"/>
      <c r="C271" s="79"/>
      <c r="D271" s="79"/>
      <c r="E271" s="79"/>
      <c r="F271" s="79"/>
      <c r="G271" s="79"/>
      <c r="H271" s="79"/>
      <c r="I271" s="79"/>
      <c r="J271" s="79"/>
      <c r="K271" s="79"/>
    </row>
    <row r="272" spans="1:11" s="80" customFormat="1" ht="69" customHeight="1" x14ac:dyDescent="0.2">
      <c r="A272" s="79"/>
      <c r="B272" s="79"/>
      <c r="C272" s="79"/>
      <c r="D272" s="79"/>
      <c r="E272" s="79"/>
      <c r="F272" s="79"/>
      <c r="G272" s="79"/>
      <c r="H272" s="79"/>
      <c r="I272" s="79"/>
      <c r="J272" s="79"/>
      <c r="K272" s="79"/>
    </row>
    <row r="273" spans="1:11" s="80" customFormat="1" ht="69" customHeight="1" x14ac:dyDescent="0.2">
      <c r="A273" s="79"/>
      <c r="B273" s="79"/>
      <c r="C273" s="79"/>
      <c r="D273" s="79"/>
      <c r="E273" s="79"/>
      <c r="F273" s="79"/>
      <c r="G273" s="79"/>
      <c r="H273" s="79"/>
      <c r="I273" s="79"/>
      <c r="J273" s="79"/>
      <c r="K273" s="79"/>
    </row>
    <row r="274" spans="1:11" s="80" customFormat="1" ht="69.75" customHeight="1" x14ac:dyDescent="0.2">
      <c r="A274" s="79"/>
      <c r="B274" s="79"/>
      <c r="C274" s="79"/>
      <c r="D274" s="79"/>
      <c r="E274" s="79"/>
      <c r="F274" s="79"/>
      <c r="G274" s="79"/>
      <c r="H274" s="79"/>
      <c r="I274" s="79"/>
      <c r="J274" s="79"/>
      <c r="K274" s="79"/>
    </row>
    <row r="275" spans="1:11" s="80" customFormat="1" ht="69" customHeight="1" x14ac:dyDescent="0.2">
      <c r="A275" s="79"/>
      <c r="B275" s="79"/>
      <c r="C275" s="79"/>
      <c r="D275" s="79"/>
      <c r="E275" s="79"/>
      <c r="F275" s="79"/>
      <c r="G275" s="79"/>
      <c r="H275" s="79"/>
      <c r="I275" s="79"/>
      <c r="J275" s="79"/>
      <c r="K275" s="79"/>
    </row>
    <row r="276" spans="1:11" s="80" customFormat="1" ht="54.75" customHeight="1" x14ac:dyDescent="0.2">
      <c r="A276" s="79"/>
      <c r="B276" s="79"/>
      <c r="C276" s="79"/>
      <c r="D276" s="79"/>
      <c r="E276" s="79"/>
      <c r="F276" s="79"/>
      <c r="G276" s="79"/>
      <c r="H276" s="79"/>
      <c r="I276" s="79"/>
      <c r="J276" s="79"/>
      <c r="K276" s="79"/>
    </row>
    <row r="277" spans="1:11" s="80" customFormat="1" ht="69" customHeight="1" x14ac:dyDescent="0.2">
      <c r="A277" s="79"/>
      <c r="B277" s="79"/>
      <c r="C277" s="79"/>
      <c r="D277" s="79"/>
      <c r="E277" s="79"/>
      <c r="F277" s="79"/>
      <c r="G277" s="79"/>
      <c r="H277" s="79"/>
      <c r="I277" s="79"/>
      <c r="J277" s="79"/>
      <c r="K277" s="79"/>
    </row>
    <row r="278" spans="1:11" s="80" customFormat="1" ht="69" customHeight="1" x14ac:dyDescent="0.2">
      <c r="A278" s="79"/>
      <c r="B278" s="79"/>
      <c r="C278" s="79"/>
      <c r="D278" s="79"/>
      <c r="E278" s="79"/>
      <c r="F278" s="79"/>
      <c r="G278" s="79"/>
      <c r="H278" s="79"/>
      <c r="I278" s="79"/>
      <c r="J278" s="79"/>
      <c r="K278" s="79"/>
    </row>
    <row r="279" spans="1:11" s="80" customFormat="1" ht="69" customHeight="1" x14ac:dyDescent="0.2">
      <c r="A279" s="79"/>
      <c r="B279" s="79"/>
      <c r="C279" s="79"/>
      <c r="D279" s="79"/>
      <c r="E279" s="79"/>
      <c r="F279" s="79"/>
      <c r="G279" s="79"/>
      <c r="H279" s="79"/>
      <c r="I279" s="79"/>
      <c r="J279" s="79"/>
      <c r="K279" s="79"/>
    </row>
    <row r="280" spans="1:11" s="80" customFormat="1" ht="69" customHeight="1" x14ac:dyDescent="0.2">
      <c r="A280" s="79"/>
      <c r="B280" s="79"/>
      <c r="C280" s="79"/>
      <c r="D280" s="79"/>
      <c r="E280" s="79"/>
      <c r="F280" s="79"/>
      <c r="G280" s="79"/>
      <c r="H280" s="79"/>
      <c r="I280" s="79"/>
      <c r="J280" s="79"/>
      <c r="K280" s="79"/>
    </row>
    <row r="281" spans="1:11" s="80" customFormat="1" ht="69" customHeight="1" x14ac:dyDescent="0.2">
      <c r="A281" s="79"/>
      <c r="B281" s="79"/>
      <c r="C281" s="79"/>
      <c r="D281" s="79"/>
      <c r="E281" s="79"/>
      <c r="F281" s="79"/>
      <c r="G281" s="79"/>
      <c r="H281" s="79"/>
      <c r="I281" s="79"/>
      <c r="J281" s="79"/>
      <c r="K281" s="79"/>
    </row>
    <row r="282" spans="1:11" s="80" customFormat="1" ht="78.75" customHeight="1" x14ac:dyDescent="0.2">
      <c r="A282" s="79"/>
      <c r="B282" s="79"/>
      <c r="C282" s="79"/>
      <c r="D282" s="79"/>
      <c r="E282" s="79"/>
      <c r="F282" s="79"/>
      <c r="G282" s="79"/>
      <c r="H282" s="79"/>
      <c r="I282" s="79"/>
      <c r="J282" s="79"/>
      <c r="K282" s="79"/>
    </row>
    <row r="283" spans="1:11" s="80" customFormat="1" ht="83.25" customHeight="1" x14ac:dyDescent="0.2">
      <c r="A283" s="79"/>
      <c r="B283" s="79"/>
      <c r="C283" s="79"/>
      <c r="D283" s="79"/>
      <c r="E283" s="79"/>
      <c r="F283" s="79"/>
      <c r="G283" s="79"/>
      <c r="H283" s="79"/>
      <c r="I283" s="79"/>
      <c r="J283" s="79"/>
      <c r="K283" s="79"/>
    </row>
    <row r="284" spans="1:11" s="80" customFormat="1" ht="73.5" customHeight="1" x14ac:dyDescent="0.2">
      <c r="A284" s="79"/>
      <c r="B284" s="79"/>
      <c r="C284" s="79"/>
      <c r="D284" s="79"/>
      <c r="E284" s="79"/>
      <c r="F284" s="79"/>
      <c r="G284" s="79"/>
      <c r="H284" s="79"/>
      <c r="I284" s="79"/>
      <c r="J284" s="79"/>
      <c r="K284" s="79"/>
    </row>
    <row r="285" spans="1:11" s="80" customFormat="1" ht="69" customHeight="1" x14ac:dyDescent="0.2">
      <c r="A285" s="79"/>
      <c r="B285" s="79"/>
      <c r="C285" s="79"/>
      <c r="D285" s="79"/>
      <c r="E285" s="79"/>
      <c r="F285" s="79"/>
      <c r="G285" s="79"/>
      <c r="H285" s="79"/>
      <c r="I285" s="79"/>
      <c r="J285" s="79"/>
      <c r="K285" s="79"/>
    </row>
    <row r="286" spans="1:11" s="80" customFormat="1" ht="69" customHeight="1" x14ac:dyDescent="0.2">
      <c r="A286" s="79"/>
      <c r="B286" s="79"/>
      <c r="C286" s="79"/>
      <c r="D286" s="79"/>
      <c r="E286" s="79"/>
      <c r="F286" s="79"/>
      <c r="G286" s="79"/>
      <c r="H286" s="79"/>
      <c r="I286" s="79"/>
      <c r="J286" s="79"/>
      <c r="K286" s="79"/>
    </row>
    <row r="287" spans="1:11" s="80" customFormat="1" ht="69" customHeight="1" x14ac:dyDescent="0.2">
      <c r="A287" s="79"/>
      <c r="B287" s="79"/>
      <c r="C287" s="79"/>
      <c r="D287" s="79"/>
      <c r="E287" s="79"/>
      <c r="F287" s="79"/>
      <c r="G287" s="79"/>
      <c r="H287" s="79"/>
      <c r="I287" s="79"/>
      <c r="J287" s="79"/>
      <c r="K287" s="79"/>
    </row>
    <row r="288" spans="1:11" s="80" customFormat="1" ht="69" customHeight="1" x14ac:dyDescent="0.2">
      <c r="A288" s="79"/>
      <c r="B288" s="79"/>
      <c r="C288" s="79"/>
      <c r="D288" s="79"/>
      <c r="E288" s="79"/>
      <c r="F288" s="79"/>
      <c r="G288" s="79"/>
      <c r="H288" s="79"/>
      <c r="I288" s="79"/>
      <c r="J288" s="79"/>
      <c r="K288" s="79"/>
    </row>
    <row r="289" spans="1:11" s="80" customFormat="1" ht="69" customHeight="1" x14ac:dyDescent="0.2">
      <c r="A289" s="79"/>
      <c r="B289" s="79"/>
      <c r="C289" s="79"/>
      <c r="D289" s="79"/>
      <c r="E289" s="79"/>
      <c r="F289" s="79"/>
      <c r="G289" s="79"/>
      <c r="H289" s="79"/>
      <c r="I289" s="79"/>
      <c r="J289" s="79"/>
      <c r="K289" s="79"/>
    </row>
    <row r="290" spans="1:11" s="80" customFormat="1" ht="69" customHeight="1" x14ac:dyDescent="0.2">
      <c r="A290" s="79"/>
      <c r="B290" s="79"/>
      <c r="C290" s="79"/>
      <c r="D290" s="79"/>
      <c r="E290" s="79"/>
      <c r="F290" s="79"/>
      <c r="G290" s="79"/>
      <c r="H290" s="79"/>
      <c r="I290" s="79"/>
      <c r="J290" s="79"/>
      <c r="K290" s="79"/>
    </row>
    <row r="291" spans="1:11" s="80" customFormat="1" ht="69" customHeight="1" x14ac:dyDescent="0.2">
      <c r="A291" s="79"/>
      <c r="B291" s="79"/>
      <c r="C291" s="79"/>
      <c r="D291" s="79"/>
      <c r="E291" s="79"/>
      <c r="F291" s="79"/>
      <c r="G291" s="79"/>
      <c r="H291" s="79"/>
      <c r="I291" s="79"/>
      <c r="J291" s="79"/>
      <c r="K291" s="79"/>
    </row>
    <row r="292" spans="1:11" s="80" customFormat="1" ht="69" customHeight="1" x14ac:dyDescent="0.2">
      <c r="A292" s="79"/>
      <c r="B292" s="79"/>
      <c r="C292" s="79"/>
      <c r="D292" s="79"/>
      <c r="E292" s="79"/>
      <c r="F292" s="79"/>
      <c r="G292" s="79"/>
      <c r="H292" s="79"/>
      <c r="I292" s="79"/>
      <c r="J292" s="79"/>
      <c r="K292" s="79"/>
    </row>
    <row r="293" spans="1:11" s="80" customFormat="1" ht="69" customHeight="1" x14ac:dyDescent="0.2">
      <c r="A293" s="79"/>
      <c r="B293" s="79"/>
      <c r="C293" s="79"/>
      <c r="D293" s="79"/>
      <c r="E293" s="79"/>
      <c r="F293" s="79"/>
      <c r="G293" s="79"/>
      <c r="H293" s="79"/>
      <c r="I293" s="79"/>
      <c r="J293" s="79"/>
      <c r="K293" s="79"/>
    </row>
    <row r="294" spans="1:11" s="80" customFormat="1" ht="119.25" customHeight="1" x14ac:dyDescent="0.2">
      <c r="A294" s="79"/>
      <c r="B294" s="79"/>
      <c r="C294" s="79"/>
      <c r="D294" s="79"/>
      <c r="E294" s="79"/>
      <c r="F294" s="79"/>
      <c r="G294" s="79"/>
      <c r="H294" s="79"/>
      <c r="I294" s="79"/>
      <c r="J294" s="79"/>
      <c r="K294" s="79"/>
    </row>
    <row r="295" spans="1:11" s="80" customFormat="1" ht="69" customHeight="1" x14ac:dyDescent="0.2">
      <c r="A295" s="79"/>
      <c r="B295" s="79"/>
      <c r="C295" s="79"/>
      <c r="D295" s="79"/>
      <c r="E295" s="79"/>
      <c r="F295" s="79"/>
      <c r="G295" s="79"/>
      <c r="H295" s="79"/>
      <c r="I295" s="79"/>
      <c r="J295" s="79"/>
      <c r="K295" s="79"/>
    </row>
    <row r="296" spans="1:11" s="80" customFormat="1" ht="81" customHeight="1" x14ac:dyDescent="0.2">
      <c r="A296" s="79"/>
      <c r="B296" s="79"/>
      <c r="C296" s="79"/>
      <c r="D296" s="79"/>
      <c r="E296" s="79"/>
      <c r="F296" s="79"/>
      <c r="G296" s="79"/>
      <c r="H296" s="79"/>
      <c r="I296" s="79"/>
      <c r="J296" s="79"/>
      <c r="K296" s="79"/>
    </row>
    <row r="297" spans="1:11" s="80" customFormat="1" ht="76.5" customHeight="1" x14ac:dyDescent="0.2">
      <c r="A297" s="79"/>
      <c r="B297" s="79"/>
      <c r="C297" s="79"/>
      <c r="D297" s="79"/>
      <c r="E297" s="79"/>
      <c r="F297" s="79"/>
      <c r="G297" s="79"/>
      <c r="H297" s="79"/>
      <c r="I297" s="79"/>
      <c r="J297" s="79"/>
      <c r="K297" s="79"/>
    </row>
    <row r="298" spans="1:11" s="80" customFormat="1" ht="148.5" customHeight="1" x14ac:dyDescent="0.2">
      <c r="A298" s="79"/>
      <c r="B298" s="79"/>
      <c r="C298" s="79"/>
      <c r="D298" s="79"/>
      <c r="E298" s="79"/>
      <c r="F298" s="79"/>
      <c r="G298" s="79"/>
      <c r="H298" s="79"/>
      <c r="I298" s="79"/>
      <c r="J298" s="79"/>
      <c r="K298" s="79"/>
    </row>
    <row r="299" spans="1:11" s="80" customFormat="1" ht="69" customHeight="1" x14ac:dyDescent="0.2">
      <c r="A299" s="79"/>
      <c r="B299" s="79"/>
      <c r="C299" s="79"/>
      <c r="D299" s="79"/>
      <c r="E299" s="79"/>
      <c r="F299" s="79"/>
      <c r="G299" s="79"/>
      <c r="H299" s="79"/>
      <c r="I299" s="79"/>
      <c r="J299" s="79"/>
      <c r="K299" s="79"/>
    </row>
    <row r="300" spans="1:11" s="80" customFormat="1" ht="82.5" customHeight="1" x14ac:dyDescent="0.2">
      <c r="A300" s="79"/>
      <c r="B300" s="79"/>
      <c r="C300" s="79"/>
      <c r="D300" s="79"/>
      <c r="E300" s="79"/>
      <c r="F300" s="79"/>
      <c r="G300" s="79"/>
      <c r="H300" s="79"/>
      <c r="I300" s="79"/>
      <c r="J300" s="79"/>
      <c r="K300" s="79"/>
    </row>
    <row r="301" spans="1:11" s="80" customFormat="1" ht="69" customHeight="1" x14ac:dyDescent="0.2">
      <c r="A301" s="79"/>
      <c r="B301" s="79"/>
      <c r="C301" s="79"/>
      <c r="D301" s="79"/>
      <c r="E301" s="79"/>
      <c r="F301" s="79"/>
      <c r="G301" s="79"/>
      <c r="H301" s="79"/>
      <c r="I301" s="79"/>
      <c r="J301" s="79"/>
      <c r="K301" s="79"/>
    </row>
    <row r="302" spans="1:11" s="80" customFormat="1" ht="117" customHeight="1" x14ac:dyDescent="0.2">
      <c r="A302" s="79"/>
      <c r="B302" s="79"/>
      <c r="C302" s="79"/>
      <c r="D302" s="79"/>
      <c r="E302" s="79"/>
      <c r="F302" s="79"/>
      <c r="G302" s="79"/>
      <c r="H302" s="79"/>
      <c r="I302" s="79"/>
      <c r="J302" s="79"/>
      <c r="K302" s="79"/>
    </row>
    <row r="303" spans="1:11" s="80" customFormat="1" ht="84.75" customHeight="1" x14ac:dyDescent="0.2">
      <c r="A303" s="79"/>
      <c r="B303" s="79"/>
      <c r="C303" s="79"/>
      <c r="D303" s="79"/>
      <c r="E303" s="79"/>
      <c r="F303" s="79"/>
      <c r="G303" s="79"/>
      <c r="H303" s="79"/>
      <c r="I303" s="79"/>
      <c r="J303" s="79"/>
      <c r="K303" s="79"/>
    </row>
    <row r="304" spans="1:11" s="80" customFormat="1" ht="69" customHeight="1" x14ac:dyDescent="0.2">
      <c r="A304" s="79"/>
      <c r="B304" s="79"/>
      <c r="C304" s="79"/>
      <c r="D304" s="79"/>
      <c r="E304" s="79"/>
      <c r="F304" s="79"/>
      <c r="G304" s="79"/>
      <c r="H304" s="79"/>
      <c r="I304" s="79"/>
      <c r="J304" s="79"/>
      <c r="K304" s="79"/>
    </row>
    <row r="305" spans="1:11" s="80" customFormat="1" ht="144" customHeight="1" x14ac:dyDescent="0.2">
      <c r="A305" s="79"/>
      <c r="B305" s="79"/>
      <c r="C305" s="79"/>
      <c r="D305" s="79"/>
      <c r="E305" s="79"/>
      <c r="F305" s="79"/>
      <c r="G305" s="79"/>
      <c r="H305" s="79"/>
      <c r="I305" s="79"/>
      <c r="J305" s="79"/>
      <c r="K305" s="79"/>
    </row>
    <row r="306" spans="1:11" s="80" customFormat="1" ht="147" customHeight="1" x14ac:dyDescent="0.2">
      <c r="A306" s="79"/>
      <c r="B306" s="79"/>
      <c r="C306" s="79"/>
      <c r="D306" s="79"/>
      <c r="E306" s="79"/>
      <c r="F306" s="79"/>
      <c r="G306" s="79"/>
      <c r="H306" s="79"/>
      <c r="I306" s="79"/>
      <c r="J306" s="79"/>
      <c r="K306" s="79"/>
    </row>
    <row r="307" spans="1:11" s="80" customFormat="1" ht="75" customHeight="1" x14ac:dyDescent="0.2">
      <c r="A307" s="79"/>
      <c r="B307" s="79"/>
      <c r="C307" s="79"/>
      <c r="D307" s="79"/>
      <c r="E307" s="79"/>
      <c r="F307" s="79"/>
      <c r="G307" s="79"/>
      <c r="H307" s="79"/>
      <c r="I307" s="79"/>
      <c r="J307" s="79"/>
      <c r="K307" s="79"/>
    </row>
    <row r="308" spans="1:11" s="80" customFormat="1" ht="68.25" customHeight="1" x14ac:dyDescent="0.2">
      <c r="A308" s="79"/>
      <c r="B308" s="79"/>
      <c r="C308" s="79"/>
      <c r="D308" s="79"/>
      <c r="E308" s="79"/>
      <c r="F308" s="79"/>
      <c r="G308" s="79"/>
      <c r="H308" s="79"/>
      <c r="I308" s="79"/>
      <c r="J308" s="79"/>
      <c r="K308" s="79"/>
    </row>
    <row r="309" spans="1:11" s="80" customFormat="1" ht="84" customHeight="1" x14ac:dyDescent="0.2">
      <c r="A309" s="79"/>
      <c r="B309" s="79"/>
      <c r="C309" s="79"/>
      <c r="D309" s="79"/>
      <c r="E309" s="79"/>
      <c r="F309" s="79"/>
      <c r="G309" s="79"/>
      <c r="H309" s="79"/>
      <c r="I309" s="79"/>
      <c r="J309" s="79"/>
      <c r="K309" s="79"/>
    </row>
    <row r="310" spans="1:11" s="80" customFormat="1" ht="69" customHeight="1" x14ac:dyDescent="0.2">
      <c r="A310" s="79"/>
      <c r="B310" s="79"/>
      <c r="C310" s="79"/>
      <c r="D310" s="79"/>
      <c r="E310" s="79"/>
      <c r="F310" s="79"/>
      <c r="G310" s="79"/>
      <c r="H310" s="79"/>
      <c r="I310" s="79"/>
      <c r="J310" s="79"/>
      <c r="K310" s="79"/>
    </row>
    <row r="311" spans="1:11" s="80" customFormat="1" ht="69" customHeight="1" x14ac:dyDescent="0.2">
      <c r="A311" s="79"/>
      <c r="B311" s="79"/>
      <c r="C311" s="79"/>
      <c r="D311" s="79"/>
      <c r="E311" s="79"/>
      <c r="F311" s="79"/>
      <c r="G311" s="79"/>
      <c r="H311" s="79"/>
      <c r="I311" s="79"/>
      <c r="J311" s="79"/>
      <c r="K311" s="79"/>
    </row>
    <row r="312" spans="1:11" s="80" customFormat="1" ht="79.5" customHeight="1" x14ac:dyDescent="0.2">
      <c r="A312" s="79"/>
      <c r="B312" s="79"/>
      <c r="C312" s="79"/>
      <c r="D312" s="79"/>
      <c r="E312" s="79"/>
      <c r="F312" s="79"/>
      <c r="G312" s="79"/>
      <c r="H312" s="79"/>
      <c r="I312" s="79"/>
      <c r="J312" s="79"/>
      <c r="K312" s="79"/>
    </row>
    <row r="313" spans="1:11" s="80" customFormat="1" ht="79.5" customHeight="1" x14ac:dyDescent="0.2">
      <c r="A313" s="79"/>
      <c r="B313" s="79"/>
      <c r="C313" s="79"/>
      <c r="D313" s="79"/>
      <c r="E313" s="79"/>
      <c r="F313" s="79"/>
      <c r="G313" s="79"/>
      <c r="H313" s="79"/>
      <c r="I313" s="79"/>
      <c r="J313" s="79"/>
      <c r="K313" s="79"/>
    </row>
    <row r="314" spans="1:11" s="80" customFormat="1" ht="90" customHeight="1" x14ac:dyDescent="0.2">
      <c r="A314" s="79"/>
      <c r="B314" s="79"/>
      <c r="C314" s="79"/>
      <c r="D314" s="79"/>
      <c r="E314" s="79"/>
      <c r="F314" s="79"/>
      <c r="G314" s="79"/>
      <c r="H314" s="79"/>
      <c r="I314" s="79"/>
      <c r="J314" s="79"/>
      <c r="K314" s="79"/>
    </row>
    <row r="315" spans="1:11" s="80" customFormat="1" ht="79.5" customHeight="1" x14ac:dyDescent="0.2">
      <c r="A315" s="79"/>
      <c r="B315" s="79"/>
      <c r="C315" s="79"/>
      <c r="D315" s="79"/>
      <c r="E315" s="79"/>
      <c r="F315" s="79"/>
      <c r="G315" s="79"/>
      <c r="H315" s="79"/>
      <c r="I315" s="79"/>
      <c r="J315" s="79"/>
      <c r="K315" s="79"/>
    </row>
    <row r="316" spans="1:11" s="80" customFormat="1" ht="79.5" customHeight="1" x14ac:dyDescent="0.2">
      <c r="A316" s="79"/>
      <c r="B316" s="79"/>
      <c r="C316" s="79"/>
      <c r="D316" s="79"/>
      <c r="E316" s="79"/>
      <c r="F316" s="79"/>
      <c r="G316" s="79"/>
      <c r="H316" s="79"/>
      <c r="I316" s="79"/>
      <c r="J316" s="79"/>
      <c r="K316" s="79"/>
    </row>
    <row r="317" spans="1:11" s="80" customFormat="1" ht="97.5" customHeight="1" x14ac:dyDescent="0.2">
      <c r="A317" s="79"/>
      <c r="B317" s="79"/>
      <c r="C317" s="79"/>
      <c r="D317" s="79"/>
      <c r="E317" s="79"/>
      <c r="F317" s="79"/>
      <c r="G317" s="79"/>
      <c r="H317" s="79"/>
      <c r="I317" s="79"/>
      <c r="J317" s="79"/>
      <c r="K317" s="79"/>
    </row>
    <row r="318" spans="1:11" s="80" customFormat="1" ht="126" customHeight="1" x14ac:dyDescent="0.2">
      <c r="A318" s="79"/>
      <c r="B318" s="79"/>
      <c r="C318" s="79"/>
      <c r="D318" s="79"/>
      <c r="E318" s="79"/>
      <c r="F318" s="79"/>
      <c r="G318" s="79"/>
      <c r="H318" s="79"/>
      <c r="I318" s="79"/>
      <c r="J318" s="79"/>
      <c r="K318" s="79"/>
    </row>
    <row r="319" spans="1:11" s="80" customFormat="1" ht="79.5" customHeight="1" x14ac:dyDescent="0.2">
      <c r="A319" s="79"/>
      <c r="B319" s="79"/>
      <c r="C319" s="79"/>
      <c r="D319" s="79"/>
      <c r="E319" s="79"/>
      <c r="F319" s="79"/>
      <c r="G319" s="79"/>
      <c r="H319" s="79"/>
      <c r="I319" s="79"/>
      <c r="J319" s="79"/>
      <c r="K319" s="79"/>
    </row>
    <row r="320" spans="1:11" s="80" customFormat="1" ht="79.5" customHeight="1" x14ac:dyDescent="0.2">
      <c r="A320" s="79"/>
      <c r="B320" s="79"/>
      <c r="C320" s="79"/>
      <c r="D320" s="79"/>
      <c r="E320" s="79"/>
      <c r="F320" s="79"/>
      <c r="G320" s="79"/>
      <c r="H320" s="79"/>
      <c r="I320" s="79"/>
      <c r="J320" s="79"/>
      <c r="K320" s="79"/>
    </row>
    <row r="321" spans="1:11" s="80" customFormat="1" ht="79.5" customHeight="1" x14ac:dyDescent="0.2">
      <c r="A321" s="79"/>
      <c r="B321" s="79"/>
      <c r="C321" s="79"/>
      <c r="D321" s="79"/>
      <c r="E321" s="79"/>
      <c r="F321" s="79"/>
      <c r="G321" s="79"/>
      <c r="H321" s="79"/>
      <c r="I321" s="79"/>
      <c r="J321" s="79"/>
      <c r="K321" s="79"/>
    </row>
    <row r="322" spans="1:11" s="80" customFormat="1" ht="79.5" customHeight="1" x14ac:dyDescent="0.2">
      <c r="A322" s="79"/>
      <c r="B322" s="79"/>
      <c r="C322" s="79"/>
      <c r="D322" s="79"/>
      <c r="E322" s="79"/>
      <c r="F322" s="79"/>
      <c r="G322" s="79"/>
      <c r="H322" s="79"/>
      <c r="I322" s="79"/>
      <c r="J322" s="79"/>
      <c r="K322" s="79"/>
    </row>
    <row r="323" spans="1:11" s="80" customFormat="1" ht="108" customHeight="1" x14ac:dyDescent="0.2">
      <c r="A323" s="79"/>
      <c r="B323" s="79"/>
      <c r="C323" s="79"/>
      <c r="D323" s="79"/>
      <c r="E323" s="79"/>
      <c r="F323" s="79"/>
      <c r="G323" s="79"/>
      <c r="H323" s="79"/>
      <c r="I323" s="79"/>
      <c r="J323" s="79"/>
      <c r="K323" s="79"/>
    </row>
    <row r="324" spans="1:11" s="80" customFormat="1" ht="79.5" customHeight="1" x14ac:dyDescent="0.2">
      <c r="A324" s="79"/>
      <c r="B324" s="79"/>
      <c r="C324" s="79"/>
      <c r="D324" s="79"/>
      <c r="E324" s="79"/>
      <c r="F324" s="79"/>
      <c r="G324" s="79"/>
      <c r="H324" s="79"/>
      <c r="I324" s="79"/>
      <c r="J324" s="79"/>
      <c r="K324" s="79"/>
    </row>
    <row r="325" spans="1:11" s="80" customFormat="1" ht="93" customHeight="1" x14ac:dyDescent="0.2">
      <c r="A325" s="79"/>
      <c r="B325" s="79"/>
      <c r="C325" s="79"/>
      <c r="D325" s="79"/>
      <c r="E325" s="79"/>
      <c r="F325" s="79"/>
      <c r="G325" s="79"/>
      <c r="H325" s="79"/>
      <c r="I325" s="79"/>
      <c r="J325" s="79"/>
      <c r="K325" s="79"/>
    </row>
    <row r="326" spans="1:11" s="80" customFormat="1" ht="89.25" customHeight="1" x14ac:dyDescent="0.2">
      <c r="A326" s="79"/>
      <c r="B326" s="79"/>
      <c r="C326" s="79"/>
      <c r="D326" s="79"/>
      <c r="E326" s="79"/>
      <c r="F326" s="79"/>
      <c r="G326" s="79"/>
      <c r="H326" s="79"/>
      <c r="I326" s="79"/>
      <c r="J326" s="79"/>
      <c r="K326" s="79"/>
    </row>
    <row r="327" spans="1:11" s="80" customFormat="1" ht="79.5" customHeight="1" x14ac:dyDescent="0.2">
      <c r="A327" s="79"/>
      <c r="B327" s="79"/>
      <c r="C327" s="79"/>
      <c r="D327" s="79"/>
      <c r="E327" s="79"/>
      <c r="F327" s="79"/>
      <c r="G327" s="79"/>
      <c r="H327" s="79"/>
      <c r="I327" s="79"/>
      <c r="J327" s="79"/>
      <c r="K327" s="79"/>
    </row>
    <row r="328" spans="1:11" s="80" customFormat="1" ht="75.75" customHeight="1" x14ac:dyDescent="0.2">
      <c r="A328" s="79"/>
      <c r="B328" s="79"/>
      <c r="C328" s="79"/>
      <c r="D328" s="79"/>
      <c r="E328" s="79"/>
      <c r="F328" s="79"/>
      <c r="G328" s="79"/>
      <c r="H328" s="79"/>
      <c r="I328" s="79"/>
      <c r="J328" s="79"/>
      <c r="K328" s="79"/>
    </row>
    <row r="329" spans="1:11" s="80" customFormat="1" ht="79.5" customHeight="1" x14ac:dyDescent="0.2">
      <c r="A329" s="79"/>
      <c r="B329" s="79"/>
      <c r="C329" s="79"/>
      <c r="D329" s="79"/>
      <c r="E329" s="79"/>
      <c r="F329" s="79"/>
      <c r="G329" s="79"/>
      <c r="H329" s="79"/>
      <c r="I329" s="79"/>
      <c r="J329" s="79"/>
      <c r="K329" s="79"/>
    </row>
    <row r="330" spans="1:11" s="80" customFormat="1" ht="79.5" customHeight="1" x14ac:dyDescent="0.2">
      <c r="A330" s="79"/>
      <c r="B330" s="79"/>
      <c r="C330" s="79"/>
      <c r="D330" s="79"/>
      <c r="E330" s="79"/>
      <c r="F330" s="79"/>
      <c r="G330" s="79"/>
      <c r="H330" s="79"/>
      <c r="I330" s="79"/>
      <c r="J330" s="79"/>
      <c r="K330" s="79"/>
    </row>
    <row r="331" spans="1:11" s="80" customFormat="1" ht="79.5" customHeight="1" x14ac:dyDescent="0.2">
      <c r="A331" s="79"/>
      <c r="B331" s="79"/>
      <c r="C331" s="79"/>
      <c r="D331" s="79"/>
      <c r="E331" s="79"/>
      <c r="F331" s="79"/>
      <c r="G331" s="79"/>
      <c r="H331" s="79"/>
      <c r="I331" s="79"/>
      <c r="J331" s="79"/>
      <c r="K331" s="79"/>
    </row>
    <row r="332" spans="1:11" s="80" customFormat="1" ht="85.5" customHeight="1" x14ac:dyDescent="0.2">
      <c r="A332" s="79"/>
      <c r="B332" s="79"/>
      <c r="C332" s="79"/>
      <c r="D332" s="79"/>
      <c r="E332" s="79"/>
      <c r="F332" s="79"/>
      <c r="G332" s="79"/>
      <c r="H332" s="79"/>
      <c r="I332" s="79"/>
      <c r="J332" s="79"/>
      <c r="K332" s="79"/>
    </row>
    <row r="333" spans="1:11" s="80" customFormat="1" ht="79.5" customHeight="1" x14ac:dyDescent="0.2">
      <c r="A333" s="79"/>
      <c r="B333" s="79"/>
      <c r="C333" s="79"/>
      <c r="D333" s="79"/>
      <c r="E333" s="79"/>
      <c r="F333" s="79"/>
      <c r="G333" s="79"/>
      <c r="H333" s="79"/>
      <c r="I333" s="79"/>
      <c r="J333" s="79"/>
      <c r="K333" s="79"/>
    </row>
    <row r="334" spans="1:11" s="80" customFormat="1" ht="79.5" customHeight="1" x14ac:dyDescent="0.2">
      <c r="A334" s="79"/>
      <c r="B334" s="79"/>
      <c r="C334" s="79"/>
      <c r="D334" s="79"/>
      <c r="E334" s="79"/>
      <c r="F334" s="79"/>
      <c r="G334" s="79"/>
      <c r="H334" s="79"/>
      <c r="I334" s="79"/>
      <c r="J334" s="79"/>
      <c r="K334" s="79"/>
    </row>
    <row r="335" spans="1:11" s="80" customFormat="1" ht="79.5" customHeight="1" x14ac:dyDescent="0.2">
      <c r="A335" s="79"/>
      <c r="B335" s="79"/>
      <c r="C335" s="79"/>
      <c r="D335" s="79"/>
      <c r="E335" s="79"/>
      <c r="F335" s="79"/>
      <c r="G335" s="79"/>
      <c r="H335" s="79"/>
      <c r="I335" s="79"/>
      <c r="J335" s="79"/>
      <c r="K335" s="79"/>
    </row>
    <row r="336" spans="1:11" s="80" customFormat="1" ht="106.5" customHeight="1" x14ac:dyDescent="0.2">
      <c r="A336" s="79"/>
      <c r="B336" s="79"/>
      <c r="C336" s="79"/>
      <c r="D336" s="79"/>
      <c r="E336" s="79"/>
      <c r="F336" s="79"/>
      <c r="G336" s="79"/>
      <c r="H336" s="79"/>
      <c r="I336" s="79"/>
      <c r="J336" s="79"/>
      <c r="K336" s="79"/>
    </row>
    <row r="337" spans="1:11" s="80" customFormat="1" ht="79.5" customHeight="1" x14ac:dyDescent="0.2">
      <c r="A337" s="79"/>
      <c r="B337" s="79"/>
      <c r="C337" s="79"/>
      <c r="D337" s="79"/>
      <c r="E337" s="79"/>
      <c r="F337" s="79"/>
      <c r="G337" s="79"/>
      <c r="H337" s="79"/>
      <c r="I337" s="79"/>
      <c r="J337" s="79"/>
      <c r="K337" s="79"/>
    </row>
    <row r="338" spans="1:11" s="80" customFormat="1" ht="79.5" customHeight="1" x14ac:dyDescent="0.2">
      <c r="A338" s="79"/>
      <c r="B338" s="79"/>
      <c r="C338" s="79"/>
      <c r="D338" s="79"/>
      <c r="E338" s="79"/>
      <c r="F338" s="79"/>
      <c r="G338" s="79"/>
      <c r="H338" s="79"/>
      <c r="I338" s="79"/>
      <c r="J338" s="79"/>
      <c r="K338" s="79"/>
    </row>
    <row r="339" spans="1:11" s="80" customFormat="1" ht="79.5" customHeight="1" x14ac:dyDescent="0.2">
      <c r="A339" s="79"/>
      <c r="B339" s="79"/>
      <c r="C339" s="79"/>
      <c r="D339" s="79"/>
      <c r="E339" s="79"/>
      <c r="F339" s="79"/>
      <c r="G339" s="79"/>
      <c r="H339" s="79"/>
      <c r="I339" s="79"/>
      <c r="J339" s="79"/>
      <c r="K339" s="79"/>
    </row>
    <row r="340" spans="1:11" s="80" customFormat="1" ht="79.5" customHeight="1" x14ac:dyDescent="0.2">
      <c r="A340" s="79"/>
      <c r="B340" s="79"/>
      <c r="C340" s="79"/>
      <c r="D340" s="79"/>
      <c r="E340" s="79"/>
      <c r="F340" s="79"/>
      <c r="G340" s="79"/>
      <c r="H340" s="79"/>
      <c r="I340" s="79"/>
      <c r="J340" s="79"/>
      <c r="K340" s="79"/>
    </row>
    <row r="341" spans="1:11" s="80" customFormat="1" ht="79.5" customHeight="1" x14ac:dyDescent="0.2">
      <c r="A341" s="79"/>
      <c r="B341" s="79"/>
      <c r="C341" s="79"/>
      <c r="D341" s="79"/>
      <c r="E341" s="79"/>
      <c r="F341" s="79"/>
      <c r="G341" s="79"/>
      <c r="H341" s="79"/>
      <c r="I341" s="79"/>
      <c r="J341" s="79"/>
      <c r="K341" s="79"/>
    </row>
    <row r="342" spans="1:11" s="80" customFormat="1" ht="79.5" customHeight="1" x14ac:dyDescent="0.2">
      <c r="A342" s="79"/>
      <c r="B342" s="79"/>
      <c r="C342" s="79"/>
      <c r="D342" s="79"/>
      <c r="E342" s="79"/>
      <c r="F342" s="79"/>
      <c r="G342" s="79"/>
      <c r="H342" s="79"/>
      <c r="I342" s="79"/>
      <c r="J342" s="79"/>
      <c r="K342" s="79"/>
    </row>
    <row r="343" spans="1:11" s="80" customFormat="1" ht="79.5" customHeight="1" x14ac:dyDescent="0.2">
      <c r="A343" s="79"/>
      <c r="B343" s="79"/>
      <c r="C343" s="79"/>
      <c r="D343" s="79"/>
      <c r="E343" s="79"/>
      <c r="F343" s="79"/>
      <c r="G343" s="79"/>
      <c r="H343" s="79"/>
      <c r="I343" s="79"/>
      <c r="J343" s="79"/>
      <c r="K343" s="79"/>
    </row>
    <row r="344" spans="1:11" s="80" customFormat="1" ht="79.5" customHeight="1" x14ac:dyDescent="0.2">
      <c r="A344" s="79"/>
      <c r="B344" s="79"/>
      <c r="C344" s="79"/>
      <c r="D344" s="79"/>
      <c r="E344" s="79"/>
      <c r="F344" s="79"/>
      <c r="G344" s="79"/>
      <c r="H344" s="79"/>
      <c r="I344" s="79"/>
      <c r="J344" s="79"/>
      <c r="K344" s="79"/>
    </row>
    <row r="345" spans="1:11" s="80" customFormat="1" ht="79.5" customHeight="1" x14ac:dyDescent="0.2">
      <c r="A345" s="79"/>
      <c r="B345" s="79"/>
      <c r="C345" s="79"/>
      <c r="D345" s="79"/>
      <c r="E345" s="79"/>
      <c r="F345" s="79"/>
      <c r="G345" s="79"/>
      <c r="H345" s="79"/>
      <c r="I345" s="79"/>
      <c r="J345" s="79"/>
      <c r="K345" s="79"/>
    </row>
    <row r="346" spans="1:11" s="80" customFormat="1" ht="117" customHeight="1" x14ac:dyDescent="0.2">
      <c r="A346" s="79"/>
      <c r="B346" s="79"/>
      <c r="C346" s="79"/>
      <c r="D346" s="79"/>
      <c r="E346" s="79"/>
      <c r="F346" s="79"/>
      <c r="G346" s="79"/>
      <c r="H346" s="79"/>
      <c r="I346" s="79"/>
      <c r="J346" s="79"/>
      <c r="K346" s="79"/>
    </row>
    <row r="347" spans="1:11" s="80" customFormat="1" ht="79.5" customHeight="1" x14ac:dyDescent="0.2">
      <c r="A347" s="79"/>
      <c r="B347" s="79"/>
      <c r="C347" s="79"/>
      <c r="D347" s="79"/>
      <c r="E347" s="79"/>
      <c r="F347" s="79"/>
      <c r="G347" s="79"/>
      <c r="H347" s="79"/>
      <c r="I347" s="79"/>
      <c r="J347" s="79"/>
      <c r="K347" s="79"/>
    </row>
    <row r="348" spans="1:11" s="80" customFormat="1" ht="79.5" customHeight="1" x14ac:dyDescent="0.2">
      <c r="A348" s="79"/>
      <c r="B348" s="79"/>
      <c r="C348" s="79"/>
      <c r="D348" s="79"/>
      <c r="E348" s="79"/>
      <c r="F348" s="79"/>
      <c r="G348" s="79"/>
      <c r="H348" s="79"/>
      <c r="I348" s="79"/>
      <c r="J348" s="79"/>
      <c r="K348" s="79"/>
    </row>
    <row r="349" spans="1:11" s="80" customFormat="1" ht="79.5" customHeight="1" x14ac:dyDescent="0.2">
      <c r="A349" s="79"/>
      <c r="B349" s="79"/>
      <c r="C349" s="79"/>
      <c r="D349" s="79"/>
      <c r="E349" s="79"/>
      <c r="F349" s="79"/>
      <c r="G349" s="79"/>
      <c r="H349" s="79"/>
      <c r="I349" s="79"/>
      <c r="J349" s="79"/>
      <c r="K349" s="79"/>
    </row>
    <row r="350" spans="1:11" s="80" customFormat="1" ht="79.5" customHeight="1" x14ac:dyDescent="0.2">
      <c r="A350" s="79"/>
      <c r="B350" s="79"/>
      <c r="C350" s="79"/>
      <c r="D350" s="79"/>
      <c r="E350" s="79"/>
      <c r="F350" s="79"/>
      <c r="G350" s="79"/>
      <c r="H350" s="79"/>
      <c r="I350" s="79"/>
      <c r="J350" s="79"/>
      <c r="K350" s="79"/>
    </row>
    <row r="351" spans="1:11" s="80" customFormat="1" ht="79.5" customHeight="1" x14ac:dyDescent="0.2">
      <c r="A351" s="79"/>
      <c r="B351" s="79"/>
      <c r="C351" s="79"/>
      <c r="D351" s="79"/>
      <c r="E351" s="79"/>
      <c r="F351" s="79"/>
      <c r="G351" s="79"/>
      <c r="H351" s="79"/>
      <c r="I351" s="79"/>
      <c r="J351" s="79"/>
      <c r="K351" s="79"/>
    </row>
    <row r="352" spans="1:11" s="80" customFormat="1" ht="79.5" customHeight="1" x14ac:dyDescent="0.2">
      <c r="A352" s="79"/>
      <c r="B352" s="79"/>
      <c r="C352" s="79"/>
      <c r="D352" s="79"/>
      <c r="E352" s="79"/>
      <c r="F352" s="79"/>
      <c r="G352" s="79"/>
      <c r="H352" s="79"/>
      <c r="I352" s="79"/>
      <c r="J352" s="79"/>
      <c r="K352" s="79"/>
    </row>
    <row r="353" spans="1:11" s="80" customFormat="1" ht="79.5" customHeight="1" x14ac:dyDescent="0.2">
      <c r="A353" s="79"/>
      <c r="B353" s="79"/>
      <c r="C353" s="79"/>
      <c r="D353" s="79"/>
      <c r="E353" s="79"/>
      <c r="F353" s="79"/>
      <c r="G353" s="79"/>
      <c r="H353" s="79"/>
      <c r="I353" s="79"/>
      <c r="J353" s="79"/>
      <c r="K353" s="79"/>
    </row>
    <row r="354" spans="1:11" s="80" customFormat="1" ht="79.5" customHeight="1" x14ac:dyDescent="0.2">
      <c r="A354" s="79"/>
      <c r="B354" s="79"/>
      <c r="C354" s="79"/>
      <c r="D354" s="79"/>
      <c r="E354" s="79"/>
      <c r="F354" s="79"/>
      <c r="G354" s="79"/>
      <c r="H354" s="79"/>
      <c r="I354" s="79"/>
      <c r="J354" s="79"/>
      <c r="K354" s="79"/>
    </row>
    <row r="355" spans="1:11" ht="41.25" customHeight="1" thickBot="1" x14ac:dyDescent="0.25">
      <c r="K355" s="75">
        <f>SUM(C9:C147)</f>
        <v>56647369469.339996</v>
      </c>
    </row>
  </sheetData>
  <autoFilter ref="A8:CE210" xr:uid="{3ADC4F12-BA26-42D9-B88C-341BDB464D0B}"/>
  <mergeCells count="1">
    <mergeCell ref="B5:K5"/>
  </mergeCells>
  <printOptions horizontalCentered="1"/>
  <pageMargins left="0.25" right="0.25" top="0.75" bottom="0.75" header="0.3" footer="0.3"/>
  <pageSetup scale="10" fitToHeight="0" orientation="portrait" r:id="rId1"/>
  <headerFooter alignWithMargins="0">
    <oddHeader>&amp;CSOCIEDAD DE ACUEDUCTOS, ALCANTARILLADOS Y ASEO
AGUAS DEL HUILA S.A E.S.P.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6</vt:i4>
      </vt:variant>
    </vt:vector>
  </HeadingPairs>
  <TitlesOfParts>
    <vt:vector size="8" baseType="lpstr">
      <vt:lpstr>CONTRATOS 2025</vt:lpstr>
      <vt:lpstr>CONTRATOS 2025 (2)</vt:lpstr>
      <vt:lpstr>'CONTRATOS 2025'!_Hlk215500125</vt:lpstr>
      <vt:lpstr>'CONTRATOS 2025 (2)'!_Hlk215500125</vt:lpstr>
      <vt:lpstr>'CONTRATOS 2025'!_Hlk215501679</vt:lpstr>
      <vt:lpstr>'CONTRATOS 2025 (2)'!_Hlk215501679</vt:lpstr>
      <vt:lpstr>'CONTRATOS 2025'!Títulos_a_imprimir</vt:lpstr>
      <vt:lpstr>'CONTRATOS 2025 (2)'!Títulos_a_imprimir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lucía lucia muñoz</dc:creator>
  <cp:lastModifiedBy>Gloria Ortiz</cp:lastModifiedBy>
  <dcterms:created xsi:type="dcterms:W3CDTF">2026-07-02T19:32:19Z</dcterms:created>
  <dcterms:modified xsi:type="dcterms:W3CDTF">2026-07-29T13:16:43Z</dcterms:modified>
</cp:coreProperties>
</file>